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_xlnm.Print_Area" localSheetId="0">'balance sheet'!$A$1:$F$60</definedName>
    <definedName name="_xlnm.Print_Area" localSheetId="2">'equity'!$A$1:$L$67</definedName>
    <definedName name="_xlnm.Print_Area" localSheetId="1">'income stat'!$A$1:$K$53</definedName>
  </definedNames>
  <calcPr fullCalcOnLoad="1"/>
</workbook>
</file>

<file path=xl/sharedStrings.xml><?xml version="1.0" encoding="utf-8"?>
<sst xmlns="http://schemas.openxmlformats.org/spreadsheetml/2006/main" count="179" uniqueCount="135">
  <si>
    <t>(The firgures have not been audited)</t>
  </si>
  <si>
    <t>CONDENSED CONSOLIDATED BALANCE SHEETS</t>
  </si>
  <si>
    <t>RM'000</t>
  </si>
  <si>
    <t>Property, plant and equipment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</si>
  <si>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</si>
  <si>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</si>
  <si>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</si>
  <si>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</si>
  <si>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</si>
  <si>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</si>
  <si>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</si>
  <si>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</si>
  <si>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</si>
  <si>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</si>
  <si>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</si>
  <si>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</si>
  <si>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</si>
  <si>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</si>
  <si>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</si>
  <si>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</si>
  <si>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</si>
  <si>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</si>
  <si>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</si>
  <si>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</si>
  <si>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</si>
  <si>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</si>
  <si>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</si>
  <si>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</si>
  <si>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</si>
  <si>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</si>
  <si>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</si>
  <si>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</si>
  <si>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</si>
  <si>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</si>
  <si>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</si>
  <si>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</si>
  <si>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</si>
  <si>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</si>
  <si>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</si>
  <si>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</si>
  <si>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</si>
  <si>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</si>
  <si>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</si>
  <si>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</si>
  <si>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</si>
  <si>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</si>
  <si>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</si>
  <si>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</si>
  <si>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>Taxation</t>
  </si>
  <si>
    <t>Profit after taxation</t>
  </si>
  <si>
    <t>Net profit for the period</t>
  </si>
  <si>
    <t xml:space="preserve"> </t>
  </si>
  <si>
    <t xml:space="preserve">  Basic</t>
  </si>
  <si>
    <t xml:space="preserve">  Diluted</t>
  </si>
  <si>
    <t>CONDENSED CONSOLIDATED STATEMENT OF CHANGES IN EQUITY</t>
  </si>
  <si>
    <t xml:space="preserve">Share </t>
  </si>
  <si>
    <t>Reserve on</t>
  </si>
  <si>
    <t xml:space="preserve">Retained </t>
  </si>
  <si>
    <t>capital</t>
  </si>
  <si>
    <t>premium</t>
  </si>
  <si>
    <t xml:space="preserve"> consolidation</t>
  </si>
  <si>
    <t>profits</t>
  </si>
  <si>
    <t>Total</t>
  </si>
  <si>
    <t>Balance as at 1 April 2004</t>
  </si>
  <si>
    <t xml:space="preserve">Final dividend proposed in respect </t>
  </si>
  <si>
    <t xml:space="preserve">  of the current financial year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</si>
  <si>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</si>
  <si>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</si>
  <si>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</si>
  <si>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</si>
  <si>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</si>
  <si>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Interest paid</t>
  </si>
  <si>
    <t>Tax paid</t>
  </si>
  <si>
    <t>CASH FLOWS FROM INVESTING ACTIVITIES</t>
  </si>
  <si>
    <t>Other investments</t>
  </si>
  <si>
    <t>Equity investment</t>
  </si>
  <si>
    <t>CASH FLOWS FROM FINANCING ACTIVITIES</t>
  </si>
  <si>
    <t>Bank borrowings</t>
  </si>
  <si>
    <t>Dividend paid to the former shareholders of</t>
  </si>
  <si>
    <t xml:space="preserve"> the subsidiary companies</t>
  </si>
  <si>
    <t>Dividend paid to the shareholders of the Company</t>
  </si>
  <si>
    <t>Reserve on consolidation arising from</t>
  </si>
  <si>
    <t xml:space="preserve">   Taxation</t>
  </si>
  <si>
    <t>Balance as at 31 March 2005</t>
  </si>
  <si>
    <t>Disposal of investment</t>
  </si>
  <si>
    <t>Proceed from issuance of new ordinary shares</t>
  </si>
  <si>
    <t>Issuance of new ordinary shares</t>
  </si>
  <si>
    <t>Amortisation of reserve on consolidation</t>
  </si>
  <si>
    <t>Dividend paid in respect of financial year</t>
  </si>
  <si>
    <t>ended 31 March 2004</t>
  </si>
  <si>
    <t>year ended 31 March 2005</t>
  </si>
  <si>
    <t>Dividend payable in respect of financial</t>
  </si>
  <si>
    <t>Earnings per share (sen)</t>
  </si>
  <si>
    <t>31/03/05</t>
  </si>
  <si>
    <t>Balance as at 1 April 2005</t>
  </si>
  <si>
    <t>subsidiary company</t>
  </si>
  <si>
    <t xml:space="preserve">                </t>
  </si>
  <si>
    <t xml:space="preserve">                 </t>
  </si>
  <si>
    <t xml:space="preserve">acquisition of addition shares in a  </t>
  </si>
  <si>
    <t>for the financial period</t>
  </si>
  <si>
    <t>Net profit for the financial period</t>
  </si>
  <si>
    <t>Net profit for the financial  period</t>
  </si>
  <si>
    <t>(The notes set out on pages 5 to 10 form an integral part of and should be read in conjunction with this</t>
  </si>
  <si>
    <t>Cash and cash equivalents at end of financial period</t>
  </si>
  <si>
    <t>Cash and cash equivalents at beginning of financial  period</t>
  </si>
  <si>
    <t>acquisition of a subsidiary company</t>
  </si>
  <si>
    <t>Cash generated from operations</t>
  </si>
  <si>
    <t>Note : The preceding year's basic earnings per share have been adjusted accordingly in conjunction with the share</t>
  </si>
  <si>
    <t xml:space="preserve">               split of one (1) ordinary share of RM1.00 each to two (2) ordinary share of RM0.50 each.</t>
  </si>
  <si>
    <t>Share of results of  jointly controlled entities</t>
  </si>
  <si>
    <t xml:space="preserve">   Amount owing by jointly controlled entities</t>
  </si>
  <si>
    <t xml:space="preserve">   Amount owing to jointly controlled entities</t>
  </si>
  <si>
    <t>Third quarter interim report for the financial period ended 31 December 2005</t>
  </si>
  <si>
    <t>31/12/05</t>
  </si>
  <si>
    <t>31/12/04</t>
  </si>
  <si>
    <t>Balance as at 31 December 2005</t>
  </si>
  <si>
    <t>Balance as at 31 December 2004</t>
  </si>
  <si>
    <t>Dividend paid during the period</t>
  </si>
  <si>
    <t>Loss on disposal of shares in a jointly controlled entity</t>
  </si>
  <si>
    <t>Net increase in cash and cash equivalents</t>
  </si>
  <si>
    <t>Net cash outflow from financing activities</t>
  </si>
  <si>
    <t>Net cash inflow/(outflow) from investing activities</t>
  </si>
  <si>
    <t>Net cash inflow from operating activities</t>
  </si>
  <si>
    <t>Dividend income</t>
  </si>
  <si>
    <t>Repayment from a jointly controlled entity</t>
  </si>
  <si>
    <t>Investment in jointly controlled entities</t>
  </si>
  <si>
    <t xml:space="preserve"> this interim financial report)</t>
  </si>
  <si>
    <t xml:space="preserve">(The notes set out on pages 5 to 10 form an integral part of and should be read in conjunction with </t>
  </si>
  <si>
    <t xml:space="preserve">   Amount owing to associated company</t>
  </si>
  <si>
    <t>Share of results of an associated company</t>
  </si>
  <si>
    <t>Proceed from disposal of shares in a jointly controlled entity</t>
  </si>
  <si>
    <t>Dividend paid to minority interests</t>
  </si>
  <si>
    <t>Investment in an associated company</t>
  </si>
  <si>
    <t>Net assets per share  (RM)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</si>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</sst>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43" fontId="2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3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1" fillId="0" borderId="0" xfId="0" applyFont="1" applyFill="1" applyAlignment="1">
      <alignment horizontal="centerContinuous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  <xf numFmtId="164" fontId="1" fillId="0" borderId="0" xfId="15" applyNumberFormat="1" applyFont="1" applyFill="1" applyAlignment="1" quotePrefix="1">
      <alignment horizontal="right"/>
    </xf>
    <xf numFmtId="172" fontId="1" fillId="0" borderId="0" xfId="0" applyFont="1" applyFill="1" applyAlignment="1" quotePrefix="1">
      <alignment horizontal="right"/>
    </xf>
    <xf numFmtId="43" fontId="1" fillId="0" borderId="6" xfId="15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164" fontId="1" fillId="0" borderId="5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164" fontId="1" fillId="0" borderId="3" xfId="15" applyNumberFormat="1" applyFont="1" applyBorder="1" applyAlignment="1">
      <alignment horizontal="left"/>
    </xf>
    <xf numFmtId="172" fontId="2" fillId="0" borderId="0" xfId="0" applyFont="1" applyAlignment="1">
      <alignment horizontal="centerContinuous"/>
    </xf>
    <xf numFmtId="172" fontId="1" fillId="0" borderId="0" xfId="0" applyFont="1" applyAlignment="1" quotePrefix="1">
      <alignment horizontal="centerContinuous"/>
    </xf>
    <xf numFmtId="172" fontId="1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%20acc-1st%20quarter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-3rd%20quarte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FPEQ-BS-6'2005"/>
      <sheetName val="FPC-BS-6'2005"/>
      <sheetName val="CONSOL-BS-FPT"/>
      <sheetName val="CONSOL-PL-FPT"/>
      <sheetName val="CONSOL-CF-FPT"/>
      <sheetName val="FPT-BS-3'2005"/>
      <sheetName val="FPT-PL-3'2005"/>
      <sheetName val="FPEQ-PL-6'2005"/>
      <sheetName val="FPC-PL-6'2005"/>
      <sheetName val="ACOU-BS-3'2005"/>
      <sheetName val="ACOU-PL-3'2005"/>
      <sheetName val="Working 1"/>
    </sheetNames>
    <sheetDataSet>
      <sheetData sheetId="4">
        <row r="61">
          <cell r="U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-PRICE"/>
      <sheetName val="3Q-PRICE"/>
      <sheetName val="Basic1205"/>
      <sheetName val="Diluted1205"/>
      <sheetName val="ROA"/>
      <sheetName val="JV-FPEQ"/>
      <sheetName val="JV-MUSASHI-DEC"/>
      <sheetName val="JV-Musashi"/>
      <sheetName val="PROF OF MI"/>
      <sheetName val="CONSOL ADJ"/>
      <sheetName val="CONSOL-BS"/>
      <sheetName val="CONSOL-IS"/>
      <sheetName val="CONSOL-CF"/>
      <sheetName val="FPEQ-BS-12'2005"/>
      <sheetName val="FPC-BS-12'2005"/>
      <sheetName val="CONSOL-BS-FPT"/>
      <sheetName val="CONSOL-PL-FPT"/>
      <sheetName val="CONSOL-CF-FPT"/>
      <sheetName val="FPT-BS-12'2005"/>
      <sheetName val="FPT-PL-12'2005"/>
      <sheetName val="FPEQ-PL-12'2005"/>
      <sheetName val="FPC-PL-12'2005"/>
      <sheetName val="ACOU-BS-12'2005"/>
      <sheetName val="ACOU-PL-12'2005"/>
      <sheetName val="Working 1"/>
      <sheetName val="result"/>
    </sheetNames>
    <sheetDataSet>
      <sheetData sheetId="10">
        <row r="12">
          <cell r="U12">
            <v>49409694.96</v>
          </cell>
        </row>
        <row r="19">
          <cell r="U19">
            <v>2365603.34</v>
          </cell>
        </row>
        <row r="22">
          <cell r="U22">
            <v>5626173.022222222</v>
          </cell>
        </row>
        <row r="27">
          <cell r="U27">
            <v>3755629.71</v>
          </cell>
        </row>
        <row r="31">
          <cell r="U31">
            <v>24770476.48</v>
          </cell>
        </row>
        <row r="32">
          <cell r="U32">
            <v>83590074.69</v>
          </cell>
        </row>
        <row r="33">
          <cell r="U33">
            <v>614204.8700000013</v>
          </cell>
        </row>
        <row r="37">
          <cell r="U37">
            <v>1177716.72</v>
          </cell>
        </row>
        <row r="39">
          <cell r="U39">
            <v>0</v>
          </cell>
        </row>
        <row r="49">
          <cell r="U49">
            <v>19492220.98</v>
          </cell>
        </row>
        <row r="50">
          <cell r="U50">
            <v>11870353.360000001</v>
          </cell>
        </row>
        <row r="55">
          <cell r="U55">
            <v>31556324.509999998</v>
          </cell>
        </row>
        <row r="56">
          <cell r="U56">
            <v>8453016.15</v>
          </cell>
        </row>
        <row r="58">
          <cell r="U58">
            <v>559936.08</v>
          </cell>
        </row>
        <row r="68">
          <cell r="U68">
            <v>7470</v>
          </cell>
        </row>
        <row r="70">
          <cell r="U70">
            <v>12650000</v>
          </cell>
        </row>
        <row r="71">
          <cell r="U71">
            <v>1271857.4199999997</v>
          </cell>
        </row>
        <row r="80">
          <cell r="U80">
            <v>82761000</v>
          </cell>
        </row>
        <row r="86">
          <cell r="U86">
            <v>5879492.56</v>
          </cell>
        </row>
        <row r="93">
          <cell r="U93">
            <v>751788.0141526603</v>
          </cell>
        </row>
        <row r="96">
          <cell r="U96">
            <v>51870743.454822235</v>
          </cell>
        </row>
        <row r="100">
          <cell r="U100">
            <v>3627521.103247339</v>
          </cell>
        </row>
        <row r="106">
          <cell r="U106">
            <v>0</v>
          </cell>
        </row>
        <row r="108">
          <cell r="U108">
            <v>3283000</v>
          </cell>
        </row>
      </sheetData>
      <sheetData sheetId="11">
        <row r="9">
          <cell r="U9">
            <v>240163563.95</v>
          </cell>
        </row>
        <row r="29">
          <cell r="U29">
            <v>337474.32</v>
          </cell>
        </row>
        <row r="32">
          <cell r="U32">
            <v>12573879.472500008</v>
          </cell>
        </row>
        <row r="48">
          <cell r="U48">
            <v>1495086.55</v>
          </cell>
        </row>
        <row r="52">
          <cell r="U52">
            <v>7129603.8</v>
          </cell>
        </row>
        <row r="55">
          <cell r="U55">
            <v>21198569.82250001</v>
          </cell>
        </row>
        <row r="63">
          <cell r="U63">
            <v>-6368804.337777778</v>
          </cell>
        </row>
        <row r="67">
          <cell r="U67">
            <v>-279457.0798999998</v>
          </cell>
        </row>
      </sheetData>
      <sheetData sheetId="12">
        <row r="10">
          <cell r="Y10">
            <v>21198569.860000025</v>
          </cell>
        </row>
        <row r="14">
          <cell r="Y14">
            <v>3037748.8000000003</v>
          </cell>
        </row>
        <row r="16">
          <cell r="Y16">
            <v>-31296</v>
          </cell>
        </row>
        <row r="18">
          <cell r="Y18">
            <v>21116</v>
          </cell>
        </row>
        <row r="19">
          <cell r="Y19">
            <v>319842.20999999996</v>
          </cell>
        </row>
        <row r="22">
          <cell r="Y22">
            <v>-7129603.8</v>
          </cell>
        </row>
        <row r="23">
          <cell r="Y23">
            <v>-190774.51</v>
          </cell>
        </row>
        <row r="25">
          <cell r="Y25">
            <v>198.11</v>
          </cell>
        </row>
        <row r="27">
          <cell r="Y27">
            <v>1210591.6000000006</v>
          </cell>
        </row>
        <row r="34">
          <cell r="Y34">
            <v>947569.5199999996</v>
          </cell>
        </row>
        <row r="35">
          <cell r="Y35">
            <v>-15999185.69</v>
          </cell>
        </row>
        <row r="36">
          <cell r="Y36">
            <v>32388.129999998957</v>
          </cell>
        </row>
        <row r="37">
          <cell r="Y37">
            <v>2662114.51</v>
          </cell>
        </row>
        <row r="38">
          <cell r="Y38">
            <v>5196909.08</v>
          </cell>
        </row>
        <row r="41">
          <cell r="Y41">
            <v>1140087.1500000006</v>
          </cell>
        </row>
        <row r="45">
          <cell r="Y45">
            <v>-314389.86</v>
          </cell>
        </row>
        <row r="47">
          <cell r="Y47">
            <v>-3875832</v>
          </cell>
        </row>
        <row r="54">
          <cell r="Y54">
            <v>190774.51</v>
          </cell>
        </row>
        <row r="55">
          <cell r="Y55">
            <v>4125000</v>
          </cell>
        </row>
        <row r="57">
          <cell r="Y57">
            <v>4410</v>
          </cell>
        </row>
        <row r="58">
          <cell r="Y58">
            <v>2360000</v>
          </cell>
        </row>
        <row r="59">
          <cell r="Y59">
            <v>-1487097.25</v>
          </cell>
        </row>
        <row r="70">
          <cell r="Y70">
            <v>4936000</v>
          </cell>
        </row>
        <row r="71">
          <cell r="Y71">
            <v>-910</v>
          </cell>
        </row>
        <row r="74">
          <cell r="Y74">
            <v>1871250</v>
          </cell>
        </row>
        <row r="82">
          <cell r="Y82">
            <v>-13643145</v>
          </cell>
        </row>
        <row r="86">
          <cell r="Y86">
            <v>-186671.74</v>
          </cell>
        </row>
        <row r="87">
          <cell r="Y87">
            <v>-8190</v>
          </cell>
        </row>
        <row r="88">
          <cell r="Y88">
            <v>-4542.35</v>
          </cell>
        </row>
        <row r="95">
          <cell r="Y95">
            <v>6382931.280000025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3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9.5" customHeight="1">
      <c r="A1" s="19" t="s">
        <v>134</v>
      </c>
      <c r="B1" s="83"/>
      <c r="C1" s="83"/>
      <c r="D1" s="83"/>
      <c r="E1" s="83"/>
      <c r="F1" s="83"/>
      <c r="G1" s="83"/>
      <c r="H1" s="5"/>
    </row>
    <row r="2" spans="1:8" ht="11.25" customHeight="1">
      <c r="A2" s="83"/>
      <c r="B2" s="83"/>
      <c r="C2" s="83"/>
      <c r="D2" s="83"/>
      <c r="E2" s="83"/>
      <c r="F2" s="83"/>
      <c r="G2" s="83"/>
      <c r="H2" s="5"/>
    </row>
    <row r="3" ht="11.25" customHeight="1">
      <c r="H3" s="5"/>
    </row>
    <row r="4" spans="1:8" ht="12.75">
      <c r="A4" s="12" t="s">
        <v>112</v>
      </c>
      <c r="H4" s="5"/>
    </row>
    <row r="5" spans="1:8" ht="12.75">
      <c r="A5" s="13" t="s">
        <v>0</v>
      </c>
      <c r="H5" s="5"/>
    </row>
    <row r="6" ht="12.75">
      <c r="H6" s="5"/>
    </row>
    <row r="7" spans="1:8" ht="12.75">
      <c r="A7" s="19" t="s">
        <v>1</v>
      </c>
      <c r="H7" s="5"/>
    </row>
    <row r="8" spans="2:8" s="51" customFormat="1" ht="12.75">
      <c r="B8" s="56"/>
      <c r="D8" s="70" t="s">
        <v>113</v>
      </c>
      <c r="E8" s="57"/>
      <c r="F8" s="70" t="s">
        <v>93</v>
      </c>
      <c r="H8" s="58"/>
    </row>
    <row r="9" spans="4:8" s="51" customFormat="1" ht="12.75">
      <c r="D9" s="57" t="s">
        <v>2</v>
      </c>
      <c r="E9" s="57"/>
      <c r="F9" s="57" t="s">
        <v>2</v>
      </c>
      <c r="G9" s="56"/>
      <c r="H9" s="59"/>
    </row>
    <row r="10" spans="2:8" ht="12.75">
      <c r="B10" s="1"/>
      <c r="H10" s="5"/>
    </row>
    <row r="11" spans="2:8" ht="12.75">
      <c r="B11" s="2" t="s">
        <v>3</v>
      </c>
      <c r="D11" s="43">
        <f>+'[2]CONSOL-BS'!$U$12/1000</f>
        <v>49409.69496</v>
      </c>
      <c r="F11" s="3">
        <v>50986</v>
      </c>
      <c r="H11" s="5"/>
    </row>
    <row r="12" spans="2:8" ht="12.75">
      <c r="B12" s="13" t="s">
        <v>125</v>
      </c>
      <c r="D12" s="43">
        <f>+'[2]CONSOL-BS'!$U$19/1000</f>
        <v>2365.6033399999997</v>
      </c>
      <c r="F12" s="3">
        <v>10464</v>
      </c>
      <c r="H12" s="5"/>
    </row>
    <row r="13" spans="2:8" ht="12.75">
      <c r="B13" s="13" t="s">
        <v>132</v>
      </c>
      <c r="D13" s="43">
        <f>+'[2]CONSOL-BS'!$U$22/1000</f>
        <v>5626.173022222222</v>
      </c>
      <c r="F13" s="3">
        <v>0</v>
      </c>
      <c r="H13" s="5"/>
    </row>
    <row r="14" spans="2:8" ht="12.75">
      <c r="B14" s="13" t="s">
        <v>4</v>
      </c>
      <c r="D14" s="43">
        <f>+'[2]CONSOL-BS'!$U$27/1000</f>
        <v>3755.62971</v>
      </c>
      <c r="F14" s="3">
        <v>3756</v>
      </c>
      <c r="H14" s="5"/>
    </row>
    <row r="15" ht="9.75" customHeight="1">
      <c r="H15" s="5"/>
    </row>
    <row r="16" spans="2:8" ht="12.75">
      <c r="B16" s="2" t="s">
        <v>5</v>
      </c>
      <c r="H16" s="5"/>
    </row>
    <row r="17" spans="2:8" ht="12.75">
      <c r="B17" s="2" t="s">
        <v>6</v>
      </c>
      <c r="D17" s="44">
        <f>+'[2]CONSOL-BS'!$U$31/1000-1.4</f>
        <v>24769.07648</v>
      </c>
      <c r="E17" s="5"/>
      <c r="F17" s="7">
        <v>25718</v>
      </c>
      <c r="H17" s="5"/>
    </row>
    <row r="18" spans="2:8" ht="12.75">
      <c r="B18" s="2" t="s">
        <v>7</v>
      </c>
      <c r="D18" s="45">
        <f>+'[2]CONSOL-BS'!$U$32/1000+0.6</f>
        <v>83590.67469</v>
      </c>
      <c r="E18" s="5"/>
      <c r="F18" s="8">
        <v>65111</v>
      </c>
      <c r="H18" s="5"/>
    </row>
    <row r="19" spans="2:8" ht="12.75">
      <c r="B19" s="2" t="s">
        <v>8</v>
      </c>
      <c r="D19" s="45">
        <f>+'[2]CONSOL-BS'!$U$33/1000</f>
        <v>614.2048700000013</v>
      </c>
      <c r="E19" s="5"/>
      <c r="F19" s="8">
        <v>655</v>
      </c>
      <c r="H19" s="5"/>
    </row>
    <row r="20" spans="2:8" ht="12.75">
      <c r="B20" s="13" t="s">
        <v>110</v>
      </c>
      <c r="D20" s="45">
        <f>+'[2]CONSOL-BS'!$U$39/1000</f>
        <v>0</v>
      </c>
      <c r="E20" s="5"/>
      <c r="F20" s="8">
        <v>8896</v>
      </c>
      <c r="H20" s="5"/>
    </row>
    <row r="21" spans="2:8" ht="12.75">
      <c r="B21" s="2" t="s">
        <v>9</v>
      </c>
      <c r="D21" s="45">
        <f>+'[2]CONSOL-BS'!$U$37/1000</f>
        <v>1177.71672</v>
      </c>
      <c r="E21" s="5"/>
      <c r="F21" s="8">
        <v>2038</v>
      </c>
      <c r="H21" s="5"/>
    </row>
    <row r="22" spans="2:8" ht="12.75">
      <c r="B22" s="2" t="s">
        <v>10</v>
      </c>
      <c r="D22" s="45">
        <f>+'[2]CONSOL-BS'!$U$49/1000</f>
        <v>19492.220980000002</v>
      </c>
      <c r="E22" s="5"/>
      <c r="F22" s="8">
        <v>14543</v>
      </c>
      <c r="H22" s="5"/>
    </row>
    <row r="23" spans="2:8" ht="12.75">
      <c r="B23" s="2" t="s">
        <v>11</v>
      </c>
      <c r="D23" s="46">
        <f>+'[2]CONSOL-BS'!$U$50/1000</f>
        <v>11870.353360000001</v>
      </c>
      <c r="E23" s="5"/>
      <c r="F23" s="9">
        <v>10558</v>
      </c>
      <c r="H23" s="5"/>
    </row>
    <row r="24" spans="4:8" ht="12.75">
      <c r="D24" s="46">
        <f>SUM(D17:D23)</f>
        <v>141514.2471</v>
      </c>
      <c r="E24" s="5"/>
      <c r="F24" s="9">
        <f>SUM(F17:F23)</f>
        <v>127519</v>
      </c>
      <c r="H24" s="5"/>
    </row>
    <row r="25" ht="7.5" customHeight="1">
      <c r="H25" s="5"/>
    </row>
    <row r="26" spans="2:8" ht="12.75">
      <c r="B26" s="2" t="s">
        <v>12</v>
      </c>
      <c r="E26" s="5"/>
      <c r="F26" s="6"/>
      <c r="H26" s="5"/>
    </row>
    <row r="27" spans="2:8" ht="12.75">
      <c r="B27" s="2" t="s">
        <v>13</v>
      </c>
      <c r="D27" s="44">
        <f>+'[2]CONSOL-BS'!$U$55/1000</f>
        <v>31556.32451</v>
      </c>
      <c r="E27" s="5"/>
      <c r="F27" s="7">
        <v>27549</v>
      </c>
      <c r="H27" s="5"/>
    </row>
    <row r="28" spans="2:8" ht="12.75">
      <c r="B28" s="2" t="s">
        <v>14</v>
      </c>
      <c r="D28" s="45">
        <f>+'[2]CONSOL-BS'!$U$56/1000</f>
        <v>8453.01615</v>
      </c>
      <c r="E28" s="5"/>
      <c r="F28" s="8">
        <v>7364</v>
      </c>
      <c r="H28" s="5"/>
    </row>
    <row r="29" spans="2:8" ht="12.75">
      <c r="B29" s="13" t="s">
        <v>111</v>
      </c>
      <c r="D29" s="45">
        <v>0</v>
      </c>
      <c r="E29" s="5"/>
      <c r="F29" s="8">
        <v>2411</v>
      </c>
      <c r="H29" s="5"/>
    </row>
    <row r="30" spans="2:8" ht="12.75">
      <c r="B30" s="13" t="s">
        <v>128</v>
      </c>
      <c r="D30" s="45">
        <f>+'[2]CONSOL-BS'!$U$58/1000</f>
        <v>559.93608</v>
      </c>
      <c r="E30" s="5"/>
      <c r="F30" s="8">
        <v>0</v>
      </c>
      <c r="H30" s="5"/>
    </row>
    <row r="31" spans="2:8" ht="12.75">
      <c r="B31" s="2" t="s">
        <v>15</v>
      </c>
      <c r="D31" s="82">
        <f>+('[2]CONSOL-BS'!$U$68+'[2]CONSOL-BS'!$U$70)/1000</f>
        <v>12657.47</v>
      </c>
      <c r="E31" s="5"/>
      <c r="F31" s="71">
        <v>8577</v>
      </c>
      <c r="H31" s="5"/>
    </row>
    <row r="32" spans="2:8" ht="12.75">
      <c r="B32" s="2" t="s">
        <v>16</v>
      </c>
      <c r="D32" s="45">
        <f>+'[1]CONSOL-BS'!$U$61/1000</f>
        <v>0</v>
      </c>
      <c r="E32" s="5"/>
      <c r="F32" s="71">
        <v>5673</v>
      </c>
      <c r="H32" s="5"/>
    </row>
    <row r="33" spans="2:8" ht="12.75">
      <c r="B33" s="13" t="s">
        <v>82</v>
      </c>
      <c r="D33" s="46">
        <f>+'[2]CONSOL-BS'!$U$71/1000</f>
        <v>1271.8574199999996</v>
      </c>
      <c r="E33" s="5"/>
      <c r="F33" s="35">
        <v>1650</v>
      </c>
      <c r="H33" s="5"/>
    </row>
    <row r="34" spans="4:8" ht="12.75">
      <c r="D34" s="46">
        <f>SUM(D27:D33)-1</f>
        <v>54497.60416</v>
      </c>
      <c r="E34" s="5"/>
      <c r="F34" s="9">
        <f>SUM(F27:F33)</f>
        <v>53224</v>
      </c>
      <c r="H34" s="5"/>
    </row>
    <row r="35" ht="3.75" customHeight="1">
      <c r="H35" s="5"/>
    </row>
    <row r="36" spans="2:8" ht="15" customHeight="1">
      <c r="B36" s="2" t="s">
        <v>17</v>
      </c>
      <c r="D36" s="47">
        <f>+D24-D34-1</f>
        <v>87015.64294</v>
      </c>
      <c r="E36" s="5"/>
      <c r="F36" s="6">
        <f>+F24-F34</f>
        <v>74295</v>
      </c>
      <c r="H36" s="5"/>
    </row>
    <row r="37" spans="4:8" ht="15" customHeight="1" thickBot="1">
      <c r="D37" s="79">
        <f>+D36+D11+D12+D14+1+D13</f>
        <v>148173.74397222223</v>
      </c>
      <c r="E37" s="5"/>
      <c r="F37" s="10">
        <f>+F36+F11+F12+F14</f>
        <v>139501</v>
      </c>
      <c r="H37" s="5"/>
    </row>
    <row r="38" ht="13.5" thickTop="1">
      <c r="H38" s="5"/>
    </row>
    <row r="39" ht="0.75" customHeight="1">
      <c r="H39" s="5"/>
    </row>
    <row r="40" spans="2:8" ht="12.75">
      <c r="B40" s="1" t="s">
        <v>18</v>
      </c>
      <c r="H40" s="5"/>
    </row>
    <row r="41" spans="2:8" ht="12.75">
      <c r="B41" s="2" t="s">
        <v>19</v>
      </c>
      <c r="D41" s="43">
        <f>+'[2]CONSOL-BS'!$U$80/1000</f>
        <v>82761</v>
      </c>
      <c r="E41" s="5"/>
      <c r="F41" s="3">
        <v>81264</v>
      </c>
      <c r="H41" s="5"/>
    </row>
    <row r="42" spans="5:8" ht="7.5" customHeight="1">
      <c r="E42" s="5"/>
      <c r="H42" s="5"/>
    </row>
    <row r="43" spans="2:8" ht="12.75">
      <c r="B43" s="2" t="s">
        <v>20</v>
      </c>
      <c r="D43" s="44"/>
      <c r="E43" s="5"/>
      <c r="F43" s="7"/>
      <c r="H43" s="5"/>
    </row>
    <row r="44" spans="2:8" ht="12.75">
      <c r="B44" s="13" t="s">
        <v>21</v>
      </c>
      <c r="D44" s="45">
        <f>+'[2]CONSOL-BS'!$U$96/1000</f>
        <v>51870.74345482224</v>
      </c>
      <c r="E44" s="5"/>
      <c r="F44" s="8">
        <v>43941</v>
      </c>
      <c r="H44" s="5"/>
    </row>
    <row r="45" spans="2:8" ht="12.75">
      <c r="B45" s="2" t="s">
        <v>22</v>
      </c>
      <c r="D45" s="45">
        <f>+'[2]CONSOL-BS'!$U$86/1000</f>
        <v>5879.49256</v>
      </c>
      <c r="E45" s="5"/>
      <c r="F45" s="8">
        <v>5505</v>
      </c>
      <c r="H45" s="5"/>
    </row>
    <row r="46" spans="2:8" ht="12.75">
      <c r="B46" s="13" t="s">
        <v>23</v>
      </c>
      <c r="D46" s="46">
        <f>+'[2]CONSOL-BS'!$U$93/1000</f>
        <v>751.7880141526603</v>
      </c>
      <c r="E46" s="5"/>
      <c r="F46" s="9">
        <v>783</v>
      </c>
      <c r="H46" s="5"/>
    </row>
    <row r="47" spans="4:8" ht="12.75">
      <c r="D47" s="48">
        <f>SUM(D44:D46)</f>
        <v>58502.0240289749</v>
      </c>
      <c r="E47" s="5"/>
      <c r="F47" s="34">
        <f>SUM(F44:F46)</f>
        <v>50229</v>
      </c>
      <c r="H47" s="5"/>
    </row>
    <row r="48" spans="2:8" ht="15" customHeight="1">
      <c r="B48" s="13" t="s">
        <v>24</v>
      </c>
      <c r="D48" s="49">
        <f>+D47+D41</f>
        <v>141263.0240289749</v>
      </c>
      <c r="E48" s="5"/>
      <c r="F48" s="5">
        <f>+F47+F41</f>
        <v>131493</v>
      </c>
      <c r="H48" s="5"/>
    </row>
    <row r="49" spans="2:8" ht="15" customHeight="1">
      <c r="B49" s="15" t="s">
        <v>25</v>
      </c>
      <c r="D49" s="43">
        <f>+'[2]CONSOL-BS'!$U$100/1000</f>
        <v>3627.521103247339</v>
      </c>
      <c r="E49" s="5"/>
      <c r="F49" s="5">
        <v>4698</v>
      </c>
      <c r="H49" s="5"/>
    </row>
    <row r="50" spans="2:8" ht="12.75">
      <c r="B50" s="2" t="s">
        <v>26</v>
      </c>
      <c r="H50" s="5"/>
    </row>
    <row r="51" spans="2:8" ht="12.75">
      <c r="B51" s="2" t="s">
        <v>27</v>
      </c>
      <c r="D51" s="42">
        <f>+'[2]CONSOL-BS'!$U$106/1000</f>
        <v>0</v>
      </c>
      <c r="F51" s="18">
        <v>7</v>
      </c>
      <c r="H51" s="5"/>
    </row>
    <row r="52" spans="2:8" ht="12.75">
      <c r="B52" s="2" t="s">
        <v>28</v>
      </c>
      <c r="D52" s="43">
        <f>+'[2]CONSOL-BS'!$U$108/1000</f>
        <v>3283</v>
      </c>
      <c r="F52" s="3">
        <v>3303</v>
      </c>
      <c r="H52" s="5" t="s">
        <v>97</v>
      </c>
    </row>
    <row r="53" spans="4:8" ht="13.5" thickBot="1">
      <c r="D53" s="79">
        <f>SUM(D48:D52)</f>
        <v>148173.54513222224</v>
      </c>
      <c r="E53" s="5"/>
      <c r="F53" s="10">
        <f>SUM(F48:F52)</f>
        <v>139501</v>
      </c>
      <c r="H53" s="5"/>
    </row>
    <row r="54" ht="8.25" customHeight="1" thickTop="1">
      <c r="H54" s="5"/>
    </row>
    <row r="55" spans="2:8" ht="12.75">
      <c r="B55" s="13" t="s">
        <v>133</v>
      </c>
      <c r="D55" s="50">
        <f>(+D48+D49)/(D41*2)</f>
        <v>0.875355210378211</v>
      </c>
      <c r="E55" s="11"/>
      <c r="F55" s="50">
        <f>(+F48+F49)/(F41*2)</f>
        <v>0.8379540756054341</v>
      </c>
      <c r="H55" s="5"/>
    </row>
    <row r="56" spans="4:8" ht="12.75">
      <c r="D56" s="50"/>
      <c r="E56" s="11"/>
      <c r="F56" s="11"/>
      <c r="H56" s="5"/>
    </row>
    <row r="57" spans="4:8" ht="12.75">
      <c r="D57" s="50"/>
      <c r="E57" s="11"/>
      <c r="F57" s="11"/>
      <c r="H57" s="5"/>
    </row>
    <row r="58" ht="6.75" customHeight="1">
      <c r="H58" s="5"/>
    </row>
    <row r="59" spans="2:8" ht="12.75">
      <c r="B59" s="12" t="s">
        <v>127</v>
      </c>
      <c r="H59" s="5"/>
    </row>
    <row r="60" spans="2:8" ht="12.75">
      <c r="B60" s="12" t="s">
        <v>126</v>
      </c>
      <c r="H60" s="5"/>
    </row>
    <row r="61" ht="12.75">
      <c r="D61" s="50"/>
    </row>
    <row r="64" ht="12.75">
      <c r="D64" s="42"/>
    </row>
  </sheetData>
  <printOptions/>
  <pageMargins left="1.17" right="0.36" top="0.78" bottom="0.16" header="0.25" footer="0.25"/>
  <pageSetup horizontalDpi="180" verticalDpi="180" orientation="portrait" scale="93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48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2.75">
      <c r="A1" s="19" t="s">
        <v>134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3"/>
      <c r="B2" s="84"/>
      <c r="C2" s="84"/>
      <c r="D2" s="84"/>
      <c r="E2" s="84"/>
      <c r="F2" s="84"/>
      <c r="G2" s="84"/>
      <c r="H2" s="84"/>
      <c r="I2" s="84"/>
      <c r="J2" s="84"/>
    </row>
    <row r="4" ht="12.75">
      <c r="A4" s="12" t="str">
        <f>+'balance sheet'!A4</f>
        <v>Third quarter interim report for the financial period ended 31 December 2005</v>
      </c>
    </row>
    <row r="5" ht="12.75">
      <c r="A5" s="13" t="s">
        <v>0</v>
      </c>
    </row>
    <row r="6" spans="4:8" ht="12.75">
      <c r="D6" s="29"/>
      <c r="H6" s="20"/>
    </row>
    <row r="7" spans="1:8" ht="12.75">
      <c r="A7" s="19" t="s">
        <v>30</v>
      </c>
      <c r="D7" s="29"/>
      <c r="H7" s="20"/>
    </row>
    <row r="8" spans="4:8" ht="12.75">
      <c r="D8" s="29"/>
      <c r="F8" s="2"/>
      <c r="H8" s="20"/>
    </row>
    <row r="9" spans="4:10" ht="12.75">
      <c r="D9" s="74" t="s">
        <v>31</v>
      </c>
      <c r="E9" s="73"/>
      <c r="F9" s="73"/>
      <c r="G9" s="30"/>
      <c r="H9" s="72" t="s">
        <v>32</v>
      </c>
      <c r="I9" s="72"/>
      <c r="J9" s="72"/>
    </row>
    <row r="10" spans="4:10" s="51" customFormat="1" ht="12.75">
      <c r="D10" s="52" t="s">
        <v>33</v>
      </c>
      <c r="E10" s="53"/>
      <c r="F10" s="52" t="s">
        <v>34</v>
      </c>
      <c r="G10" s="53"/>
      <c r="H10" s="53" t="s">
        <v>33</v>
      </c>
      <c r="I10" s="53"/>
      <c r="J10" s="52" t="s">
        <v>34</v>
      </c>
    </row>
    <row r="11" spans="4:10" s="51" customFormat="1" ht="12.75">
      <c r="D11" s="52" t="s">
        <v>35</v>
      </c>
      <c r="E11" s="53"/>
      <c r="F11" s="52" t="s">
        <v>36</v>
      </c>
      <c r="G11" s="53"/>
      <c r="H11" s="53" t="s">
        <v>35</v>
      </c>
      <c r="I11" s="53"/>
      <c r="J11" s="52" t="s">
        <v>37</v>
      </c>
    </row>
    <row r="12" spans="4:10" s="51" customFormat="1" ht="12.75">
      <c r="D12" s="52" t="s">
        <v>38</v>
      </c>
      <c r="E12" s="53"/>
      <c r="F12" s="52" t="s">
        <v>38</v>
      </c>
      <c r="G12" s="53"/>
      <c r="H12" s="53" t="s">
        <v>39</v>
      </c>
      <c r="I12" s="53"/>
      <c r="J12" s="52" t="s">
        <v>40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1" customFormat="1" ht="12.75">
      <c r="D14" s="75" t="str">
        <f>+H14</f>
        <v>31/12/05</v>
      </c>
      <c r="E14" s="53"/>
      <c r="F14" s="75" t="s">
        <v>114</v>
      </c>
      <c r="G14" s="53"/>
      <c r="H14" s="76" t="s">
        <v>113</v>
      </c>
      <c r="I14" s="53"/>
      <c r="J14" s="75" t="str">
        <f>+F14</f>
        <v>31/12/04</v>
      </c>
    </row>
    <row r="15" spans="4:10" s="51" customFormat="1" ht="12.75">
      <c r="D15" s="52" t="s">
        <v>2</v>
      </c>
      <c r="E15" s="53"/>
      <c r="F15" s="52" t="s">
        <v>2</v>
      </c>
      <c r="G15" s="53"/>
      <c r="H15" s="52" t="s">
        <v>2</v>
      </c>
      <c r="I15" s="53"/>
      <c r="J15" s="52" t="s">
        <v>2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41</v>
      </c>
      <c r="D17" s="36">
        <f>+H17-161391</f>
        <v>78772.56394999998</v>
      </c>
      <c r="E17" s="32"/>
      <c r="F17" s="24">
        <v>46481</v>
      </c>
      <c r="G17" s="32"/>
      <c r="H17" s="36">
        <f>+'[2]CONSOL-IS'!$U$9/1000</f>
        <v>240163.56394999998</v>
      </c>
      <c r="I17" s="32"/>
      <c r="J17" s="24">
        <v>180270</v>
      </c>
    </row>
    <row r="18" spans="4:10" ht="12.75">
      <c r="D18" s="37"/>
      <c r="E18" s="28"/>
      <c r="F18" s="25"/>
      <c r="G18" s="28"/>
      <c r="H18" s="37"/>
      <c r="I18" s="28"/>
      <c r="J18" s="25"/>
    </row>
    <row r="19" spans="2:10" ht="12.75">
      <c r="B19" s="2" t="s">
        <v>42</v>
      </c>
      <c r="D19" s="38">
        <f>+H19+151371</f>
        <v>-74670.21015749997</v>
      </c>
      <c r="E19" s="28"/>
      <c r="F19" s="33">
        <v>-42382</v>
      </c>
      <c r="G19" s="28"/>
      <c r="H19" s="38">
        <f>+H25-H23-H17+1211-1</f>
        <v>-226041.21015749997</v>
      </c>
      <c r="I19" s="28"/>
      <c r="J19" s="33">
        <v>-165089</v>
      </c>
    </row>
    <row r="20" spans="4:10" ht="12.75">
      <c r="D20" s="38"/>
      <c r="E20" s="28"/>
      <c r="F20" s="33"/>
      <c r="G20" s="28"/>
      <c r="H20" s="38"/>
      <c r="I20" s="28"/>
      <c r="J20" s="33"/>
    </row>
    <row r="21" spans="2:10" ht="12.75">
      <c r="B21" s="13" t="s">
        <v>118</v>
      </c>
      <c r="D21" s="38">
        <f>+H21</f>
        <v>-1211</v>
      </c>
      <c r="E21" s="28"/>
      <c r="F21" s="33">
        <v>0</v>
      </c>
      <c r="G21" s="28"/>
      <c r="H21" s="38">
        <v>-1211</v>
      </c>
      <c r="I21" s="28"/>
      <c r="J21" s="33">
        <v>0</v>
      </c>
    </row>
    <row r="22" spans="4:10" ht="12.75">
      <c r="D22" s="38"/>
      <c r="E22" s="28"/>
      <c r="F22" s="33"/>
      <c r="G22" s="28"/>
      <c r="H22" s="36"/>
      <c r="I22" s="28"/>
      <c r="J22" s="33"/>
    </row>
    <row r="23" spans="1:10" ht="12.75">
      <c r="A23" s="4"/>
      <c r="B23" s="2" t="s">
        <v>43</v>
      </c>
      <c r="D23" s="39">
        <f>+H23-860</f>
        <v>635.08655</v>
      </c>
      <c r="E23" s="28"/>
      <c r="F23" s="26">
        <v>488</v>
      </c>
      <c r="G23" s="28"/>
      <c r="H23" s="41">
        <f>+'[2]CONSOL-IS'!$U$48/1000</f>
        <v>1495.08655</v>
      </c>
      <c r="I23" s="28"/>
      <c r="J23" s="26">
        <v>1367</v>
      </c>
    </row>
    <row r="24" spans="2:10" ht="12.75">
      <c r="B24" s="2" t="s">
        <v>44</v>
      </c>
      <c r="D24" s="37"/>
      <c r="F24" s="25"/>
      <c r="H24" s="42"/>
      <c r="J24" s="25"/>
    </row>
    <row r="25" spans="2:10" ht="12.75">
      <c r="B25" s="13" t="s">
        <v>45</v>
      </c>
      <c r="D25" s="37">
        <f>+D17+D19+D23+D21+1</f>
        <v>3527.440342500013</v>
      </c>
      <c r="F25" s="25">
        <v>4587</v>
      </c>
      <c r="H25" s="37">
        <f>+('[2]CONSOL-IS'!$U$32+'[2]CONSOL-IS'!$U$29+'[2]CONSOL-IS'!$U$48)/1000+1</f>
        <v>14407.44034250001</v>
      </c>
      <c r="J25" s="25">
        <v>16548</v>
      </c>
    </row>
    <row r="26" spans="4:10" ht="12.75">
      <c r="D26" s="37"/>
      <c r="F26" s="25"/>
      <c r="H26" s="42"/>
      <c r="J26" s="25"/>
    </row>
    <row r="27" spans="2:59" ht="12.75">
      <c r="B27" s="13" t="s">
        <v>46</v>
      </c>
      <c r="D27" s="37">
        <f>+H27+194</f>
        <v>-143.47432000000003</v>
      </c>
      <c r="E27" s="28"/>
      <c r="F27" s="25">
        <v>-179</v>
      </c>
      <c r="G27" s="28"/>
      <c r="H27" s="36">
        <f>-'[2]CONSOL-IS'!$U$29/1000</f>
        <v>-337.47432000000003</v>
      </c>
      <c r="I27" s="28"/>
      <c r="J27" s="25">
        <v>-654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2:59" ht="12.75">
      <c r="B28" s="13"/>
      <c r="D28" s="37"/>
      <c r="E28" s="28"/>
      <c r="F28" s="25"/>
      <c r="G28" s="28"/>
      <c r="H28" s="36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2:59" ht="12.75">
      <c r="B29" s="15" t="s">
        <v>129</v>
      </c>
      <c r="D29" s="37">
        <f>+H29</f>
        <v>424</v>
      </c>
      <c r="E29" s="28"/>
      <c r="F29" s="25">
        <v>0</v>
      </c>
      <c r="G29" s="28"/>
      <c r="H29" s="36">
        <v>424</v>
      </c>
      <c r="I29" s="28"/>
      <c r="J29" s="25"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7"/>
      <c r="E30" s="28"/>
      <c r="F30" s="25"/>
      <c r="G30" s="28"/>
      <c r="H30" s="37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59" ht="12.75">
      <c r="B31" s="13" t="s">
        <v>109</v>
      </c>
      <c r="D31" s="40">
        <f>+H31-5055</f>
        <v>1650.6037999999999</v>
      </c>
      <c r="E31" s="28"/>
      <c r="F31" s="26">
        <v>2081</v>
      </c>
      <c r="G31" s="28"/>
      <c r="H31" s="41">
        <f>+'[2]CONSOL-IS'!$U$52/1000-424</f>
        <v>6705.6038</v>
      </c>
      <c r="I31" s="28"/>
      <c r="J31" s="26">
        <v>5483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4:59" ht="12.75">
      <c r="D32" s="37"/>
      <c r="E32" s="28"/>
      <c r="F32" s="25"/>
      <c r="G32" s="28"/>
      <c r="H32" s="37"/>
      <c r="I32" s="28"/>
      <c r="J32" s="2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2:59" ht="12.75">
      <c r="B33" s="13" t="s">
        <v>47</v>
      </c>
      <c r="D33" s="37">
        <f>+H33-15741</f>
        <v>5458.569822500009</v>
      </c>
      <c r="E33" s="28"/>
      <c r="F33" s="25">
        <v>6489</v>
      </c>
      <c r="G33" s="28"/>
      <c r="H33" s="37">
        <f>+'[2]CONSOL-IS'!$U$55/1000+1</f>
        <v>21199.56982250001</v>
      </c>
      <c r="I33" s="28"/>
      <c r="J33" s="25">
        <f>SUM(J25:J31)</f>
        <v>21377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4:59" ht="12.75">
      <c r="D34" s="37"/>
      <c r="E34" s="28"/>
      <c r="F34" s="25"/>
      <c r="G34" s="28"/>
      <c r="H34" s="36"/>
      <c r="I34" s="28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2:10" ht="12.75">
      <c r="B35" s="2" t="s">
        <v>48</v>
      </c>
      <c r="D35" s="39">
        <f>+H35+4312</f>
        <v>-2056.8043377777776</v>
      </c>
      <c r="F35" s="26">
        <v>-1767</v>
      </c>
      <c r="H35" s="39">
        <f>+'[2]CONSOL-IS'!$U$63/1000</f>
        <v>-6368.804337777778</v>
      </c>
      <c r="J35" s="26">
        <v>-5870</v>
      </c>
    </row>
    <row r="36" spans="4:10" ht="12.75">
      <c r="D36" s="37"/>
      <c r="E36" s="28"/>
      <c r="F36" s="25"/>
      <c r="G36" s="28"/>
      <c r="H36" s="36"/>
      <c r="I36" s="28"/>
      <c r="J36" s="25"/>
    </row>
    <row r="37" spans="2:10" ht="12.75">
      <c r="B37" s="13" t="s">
        <v>49</v>
      </c>
      <c r="D37" s="37">
        <f>+D33+D35</f>
        <v>3401.765484722231</v>
      </c>
      <c r="E37" s="28"/>
      <c r="F37" s="25">
        <f>+F33+F35</f>
        <v>4722</v>
      </c>
      <c r="G37" s="28"/>
      <c r="H37" s="37">
        <f>+H33+H35</f>
        <v>14830.765484722231</v>
      </c>
      <c r="I37" s="28"/>
      <c r="J37" s="25">
        <f>+J33+J35</f>
        <v>15507</v>
      </c>
    </row>
    <row r="38" spans="4:10" ht="12.75">
      <c r="D38" s="37"/>
      <c r="E38" s="28"/>
      <c r="F38" s="25"/>
      <c r="G38" s="28"/>
      <c r="H38" s="36"/>
      <c r="I38" s="28"/>
      <c r="J38" s="25"/>
    </row>
    <row r="39" spans="2:10" ht="12.75">
      <c r="B39" s="13" t="s">
        <v>25</v>
      </c>
      <c r="D39" s="39">
        <f>+H39+211</f>
        <v>-68.45707989999977</v>
      </c>
      <c r="E39" s="28"/>
      <c r="F39" s="26">
        <v>-502</v>
      </c>
      <c r="G39" s="28"/>
      <c r="H39" s="39">
        <f>+'[2]CONSOL-IS'!$U$67/1000</f>
        <v>-279.45707989999977</v>
      </c>
      <c r="I39" s="28"/>
      <c r="J39" s="26">
        <v>-742</v>
      </c>
    </row>
    <row r="40" spans="4:10" ht="12.75">
      <c r="D40" s="37"/>
      <c r="E40" s="28"/>
      <c r="F40" s="25"/>
      <c r="G40" s="28"/>
      <c r="H40" s="37"/>
      <c r="I40" s="28"/>
      <c r="J40" s="25"/>
    </row>
    <row r="41" spans="1:10" ht="13.5" thickBot="1">
      <c r="A41" s="13"/>
      <c r="B41" s="13" t="s">
        <v>50</v>
      </c>
      <c r="D41" s="61">
        <f>+D37+D39+1</f>
        <v>3334.3084048222313</v>
      </c>
      <c r="E41" s="28"/>
      <c r="F41" s="62">
        <f>+F37+F39</f>
        <v>4220</v>
      </c>
      <c r="G41" s="28"/>
      <c r="H41" s="63">
        <f>+H37+H39+1</f>
        <v>14552.308404822232</v>
      </c>
      <c r="I41" s="28"/>
      <c r="J41" s="62">
        <f>+J37+J39</f>
        <v>14765</v>
      </c>
    </row>
    <row r="42" spans="4:10" ht="12.75">
      <c r="D42" s="37"/>
      <c r="E42" s="28"/>
      <c r="F42" s="25"/>
      <c r="G42" s="28"/>
      <c r="H42" s="37"/>
      <c r="I42" s="28"/>
      <c r="J42" s="25"/>
    </row>
    <row r="43" spans="2:10" ht="12.75">
      <c r="B43" s="13" t="s">
        <v>92</v>
      </c>
      <c r="D43" s="37"/>
      <c r="E43" s="28"/>
      <c r="F43" s="25"/>
      <c r="G43" s="28"/>
      <c r="H43" s="37"/>
      <c r="I43" s="28"/>
      <c r="J43" s="25" t="s">
        <v>51</v>
      </c>
    </row>
    <row r="44" spans="2:10" ht="13.5" thickBot="1">
      <c r="B44" s="15" t="s">
        <v>52</v>
      </c>
      <c r="D44" s="77">
        <v>2.01</v>
      </c>
      <c r="E44" s="28"/>
      <c r="F44" s="27">
        <v>2.71</v>
      </c>
      <c r="G44" s="28"/>
      <c r="H44" s="77">
        <v>8.86</v>
      </c>
      <c r="I44" s="28"/>
      <c r="J44" s="27">
        <f>18.93/2-0.01</f>
        <v>9.455</v>
      </c>
    </row>
    <row r="45" spans="2:10" ht="13.5" thickBot="1">
      <c r="B45" s="15" t="s">
        <v>53</v>
      </c>
      <c r="D45" s="78">
        <v>2</v>
      </c>
      <c r="E45" s="28"/>
      <c r="F45" s="60">
        <f>5.26/2</f>
        <v>2.63</v>
      </c>
      <c r="G45" s="28">
        <v>0.02</v>
      </c>
      <c r="H45" s="78">
        <v>8.78</v>
      </c>
      <c r="I45" s="28"/>
      <c r="J45" s="60">
        <f>18.42/2</f>
        <v>9.21</v>
      </c>
    </row>
    <row r="46" spans="2:10" ht="12.75">
      <c r="B46" s="15"/>
      <c r="D46" s="80"/>
      <c r="E46" s="28"/>
      <c r="F46" s="81"/>
      <c r="G46" s="28"/>
      <c r="H46" s="80"/>
      <c r="I46" s="28"/>
      <c r="J46" s="81"/>
    </row>
    <row r="47" spans="2:10" ht="12.75">
      <c r="B47" s="15"/>
      <c r="D47" s="80"/>
      <c r="E47" s="28"/>
      <c r="F47" s="81"/>
      <c r="G47" s="28"/>
      <c r="H47" s="80"/>
      <c r="I47" s="28"/>
      <c r="J47" s="81"/>
    </row>
    <row r="48" spans="2:10" ht="12.75">
      <c r="B48" s="13" t="s">
        <v>107</v>
      </c>
      <c r="D48" s="11"/>
      <c r="E48" s="11"/>
      <c r="F48" s="11"/>
      <c r="G48" s="28"/>
      <c r="H48" s="25"/>
      <c r="I48" s="28"/>
      <c r="J48" s="25"/>
    </row>
    <row r="49" spans="2:10" ht="12.75">
      <c r="B49" s="15" t="s">
        <v>108</v>
      </c>
      <c r="D49" s="11"/>
      <c r="E49" s="11"/>
      <c r="F49" s="11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5"/>
      <c r="I50" s="28"/>
      <c r="J50" s="25"/>
    </row>
    <row r="51" spans="2:10" ht="12.75">
      <c r="B51" s="12" t="s">
        <v>102</v>
      </c>
      <c r="D51" s="25"/>
      <c r="E51" s="28"/>
      <c r="F51" s="25"/>
      <c r="G51" s="28"/>
      <c r="H51" s="25"/>
      <c r="I51" s="28"/>
      <c r="J51" s="25"/>
    </row>
    <row r="52" spans="2:10" ht="12.75">
      <c r="B52" s="1" t="s">
        <v>29</v>
      </c>
      <c r="D52" s="25"/>
      <c r="E52" s="28"/>
      <c r="F52" s="25"/>
      <c r="G52" s="28"/>
      <c r="H52" s="25"/>
      <c r="I52" s="28"/>
      <c r="J52" s="25"/>
    </row>
    <row r="53" spans="4:10" ht="12.75">
      <c r="D53" s="25"/>
      <c r="E53" s="28"/>
      <c r="F53" s="25"/>
      <c r="G53" s="28"/>
      <c r="H53" s="25"/>
      <c r="I53" s="28"/>
      <c r="J53" s="25"/>
    </row>
    <row r="54" spans="4:10" ht="12.75">
      <c r="D54" s="25"/>
      <c r="E54" s="28"/>
      <c r="F54" s="25"/>
      <c r="G54" s="28"/>
      <c r="H54" s="28"/>
      <c r="I54" s="28"/>
      <c r="J54" s="25"/>
    </row>
    <row r="55" spans="4:10" ht="12.75">
      <c r="D55" s="25"/>
      <c r="E55" s="28"/>
      <c r="F55" s="25"/>
      <c r="G55" s="28"/>
      <c r="H55" s="25"/>
      <c r="I55" s="28"/>
      <c r="J55" s="25"/>
    </row>
    <row r="56" spans="4:10" ht="12.75">
      <c r="D56" s="25"/>
      <c r="E56" s="28"/>
      <c r="F56" s="25"/>
      <c r="G56" s="28"/>
      <c r="H56" s="25"/>
      <c r="I56" s="28"/>
      <c r="J56" s="25"/>
    </row>
    <row r="57" spans="4:10" ht="12.75">
      <c r="D57" s="25"/>
      <c r="E57" s="28"/>
      <c r="F57" s="25"/>
      <c r="G57" s="28"/>
      <c r="H57" s="25"/>
      <c r="I57" s="28"/>
      <c r="J57" s="25"/>
    </row>
  </sheetData>
  <printOptions/>
  <pageMargins left="0.81" right="0.41" top="1.5" bottom="0.5" header="0.25" footer="0.25"/>
  <pageSetup fitToHeight="1" fitToWidth="1" horizontalDpi="180" verticalDpi="180" orientation="portrait" paperSize="9" scale="86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10.57421875" style="2" bestFit="1" customWidth="1"/>
    <col min="5" max="5" width="0.85546875" style="2" customWidth="1"/>
    <col min="6" max="6" width="8.8515625" style="2" customWidth="1"/>
    <col min="7" max="7" width="0.71875" style="2" customWidth="1"/>
    <col min="8" max="8" width="13.7109375" style="2" customWidth="1"/>
    <col min="9" max="9" width="0.85546875" style="2" customWidth="1"/>
    <col min="10" max="10" width="11.7109375" style="2" bestFit="1" customWidth="1"/>
    <col min="11" max="11" width="0.85546875" style="2" customWidth="1"/>
    <col min="12" max="12" width="11.57421875" style="2" bestFit="1" customWidth="1"/>
    <col min="13" max="16384" width="9.140625" style="2" customWidth="1"/>
  </cols>
  <sheetData>
    <row r="1" spans="1:12" ht="12.75">
      <c r="A1" s="19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>
      <c r="A3" s="12"/>
    </row>
    <row r="4" ht="12.75">
      <c r="A4" s="12" t="str">
        <f>+'balance sheet'!A4</f>
        <v>Third quarter interim report for the financial period ended 31 December 2005</v>
      </c>
    </row>
    <row r="5" ht="12.75">
      <c r="A5" s="13" t="s">
        <v>0</v>
      </c>
    </row>
    <row r="7" ht="12.75">
      <c r="A7" s="1" t="s">
        <v>54</v>
      </c>
    </row>
    <row r="9" spans="4:11" s="51" customFormat="1" ht="12.75">
      <c r="D9" s="67" t="s">
        <v>55</v>
      </c>
      <c r="E9" s="56"/>
      <c r="F9" s="56" t="s">
        <v>55</v>
      </c>
      <c r="G9" s="56"/>
      <c r="H9" s="67" t="s">
        <v>56</v>
      </c>
      <c r="I9" s="56"/>
      <c r="J9" s="56" t="s">
        <v>57</v>
      </c>
      <c r="K9" s="56"/>
    </row>
    <row r="10" spans="4:12" s="51" customFormat="1" ht="12.75">
      <c r="D10" s="56" t="s">
        <v>58</v>
      </c>
      <c r="E10" s="56"/>
      <c r="F10" s="56" t="s">
        <v>59</v>
      </c>
      <c r="G10" s="56"/>
      <c r="H10" s="67" t="s">
        <v>60</v>
      </c>
      <c r="I10" s="56"/>
      <c r="J10" s="56" t="s">
        <v>61</v>
      </c>
      <c r="K10" s="56"/>
      <c r="L10" s="56" t="s">
        <v>62</v>
      </c>
    </row>
    <row r="11" spans="4:12" s="51" customFormat="1" ht="12.75">
      <c r="D11" s="67" t="s">
        <v>2</v>
      </c>
      <c r="E11" s="56"/>
      <c r="F11" s="67" t="s">
        <v>2</v>
      </c>
      <c r="G11" s="67"/>
      <c r="H11" s="56" t="s">
        <v>2</v>
      </c>
      <c r="I11" s="56"/>
      <c r="J11" s="67" t="s">
        <v>2</v>
      </c>
      <c r="K11" s="56"/>
      <c r="L11" s="67" t="s">
        <v>2</v>
      </c>
    </row>
    <row r="13" spans="2:12" ht="12.75">
      <c r="B13" s="13" t="s">
        <v>94</v>
      </c>
      <c r="D13" s="43">
        <v>81264</v>
      </c>
      <c r="E13" s="43">
        <f aca="true" t="shared" si="0" ref="E13:K13">E62</f>
        <v>0</v>
      </c>
      <c r="F13" s="43">
        <v>5505</v>
      </c>
      <c r="G13" s="43">
        <f t="shared" si="0"/>
        <v>0</v>
      </c>
      <c r="H13" s="43">
        <v>783</v>
      </c>
      <c r="I13" s="43">
        <f t="shared" si="0"/>
        <v>0</v>
      </c>
      <c r="J13" s="43">
        <v>43941</v>
      </c>
      <c r="K13" s="43">
        <f t="shared" si="0"/>
        <v>0</v>
      </c>
      <c r="L13" s="43">
        <f>SUM(D13:K13)</f>
        <v>131493</v>
      </c>
    </row>
    <row r="14" spans="2:12" ht="12.75">
      <c r="B14" s="1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2.75">
      <c r="B15" s="13" t="s">
        <v>117</v>
      </c>
      <c r="D15" s="43">
        <v>0</v>
      </c>
      <c r="E15" s="1"/>
      <c r="F15" s="43">
        <v>0</v>
      </c>
      <c r="G15" s="1"/>
      <c r="H15" s="43">
        <v>0</v>
      </c>
      <c r="I15" s="1"/>
      <c r="J15" s="43">
        <f>-7972+1350</f>
        <v>-6622</v>
      </c>
      <c r="K15" s="1"/>
      <c r="L15" s="43">
        <f>SUM(D15:K15)</f>
        <v>-6622</v>
      </c>
    </row>
    <row r="16" spans="2:12" ht="12.75">
      <c r="B16" s="1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2.75">
      <c r="B17" s="13" t="s">
        <v>87</v>
      </c>
      <c r="D17" s="43"/>
      <c r="E17" s="43"/>
      <c r="F17" s="50"/>
      <c r="G17" s="43"/>
      <c r="H17" s="43"/>
      <c r="I17" s="43"/>
      <c r="J17" s="43"/>
      <c r="K17" s="43"/>
      <c r="L17" s="43"/>
    </row>
    <row r="18" spans="2:12" ht="12.75">
      <c r="B18" s="13" t="s">
        <v>99</v>
      </c>
      <c r="D18" s="43">
        <v>0</v>
      </c>
      <c r="E18" s="43"/>
      <c r="F18" s="50">
        <v>0</v>
      </c>
      <c r="G18" s="43"/>
      <c r="H18" s="43">
        <v>-31</v>
      </c>
      <c r="I18" s="43"/>
      <c r="J18" s="43">
        <v>0</v>
      </c>
      <c r="K18" s="43"/>
      <c r="L18" s="43">
        <f>SUM(D18:K18)</f>
        <v>-31</v>
      </c>
    </row>
    <row r="19" spans="4:12" ht="12.75">
      <c r="D19" s="43"/>
      <c r="E19" s="43"/>
      <c r="F19" s="43"/>
      <c r="G19" s="43"/>
      <c r="H19" s="43"/>
      <c r="I19" s="43"/>
      <c r="J19" s="43"/>
      <c r="K19" s="43"/>
      <c r="L19" s="43"/>
    </row>
    <row r="20" spans="2:12" ht="12.75">
      <c r="B20" s="13" t="s">
        <v>100</v>
      </c>
      <c r="D20" s="43">
        <v>0</v>
      </c>
      <c r="E20" s="43"/>
      <c r="F20" s="43">
        <v>0</v>
      </c>
      <c r="G20" s="43"/>
      <c r="H20" s="43">
        <v>0</v>
      </c>
      <c r="I20" s="43"/>
      <c r="J20" s="42">
        <f>+'income stat'!H41</f>
        <v>14552.308404822232</v>
      </c>
      <c r="K20" s="43"/>
      <c r="L20" s="43">
        <f>SUM(D20:K20)</f>
        <v>14552.308404822232</v>
      </c>
    </row>
    <row r="21" spans="2:12" ht="12.75">
      <c r="B21" s="13"/>
      <c r="D21" s="43"/>
      <c r="E21" s="43"/>
      <c r="F21" s="43"/>
      <c r="G21" s="43"/>
      <c r="H21" s="43"/>
      <c r="I21" s="43"/>
      <c r="J21" s="43"/>
      <c r="K21" s="43"/>
      <c r="L21" s="43"/>
    </row>
    <row r="22" spans="2:12" ht="12.75">
      <c r="B22" s="15" t="s">
        <v>86</v>
      </c>
      <c r="D22" s="43">
        <v>1497</v>
      </c>
      <c r="E22" s="43"/>
      <c r="F22" s="43">
        <v>374</v>
      </c>
      <c r="G22" s="43"/>
      <c r="H22" s="43">
        <v>0</v>
      </c>
      <c r="I22" s="43"/>
      <c r="J22" s="43">
        <v>0</v>
      </c>
      <c r="K22" s="43"/>
      <c r="L22" s="43">
        <f>SUM(D22:K22)</f>
        <v>1871</v>
      </c>
    </row>
    <row r="23" spans="2:12" ht="12.75">
      <c r="B23" s="13"/>
      <c r="D23" s="43"/>
      <c r="E23" s="43"/>
      <c r="F23" s="43"/>
      <c r="G23" s="43"/>
      <c r="H23" s="43"/>
      <c r="I23" s="43"/>
      <c r="J23" s="43"/>
      <c r="K23" s="43"/>
      <c r="L23" s="43"/>
    </row>
    <row r="24" spans="2:12" ht="12.75" hidden="1">
      <c r="B24" s="13" t="s">
        <v>88</v>
      </c>
      <c r="D24" s="1"/>
      <c r="E24" s="1"/>
      <c r="F24" s="1"/>
      <c r="G24" s="1"/>
      <c r="H24" s="1"/>
      <c r="I24" s="1"/>
      <c r="J24" s="1"/>
      <c r="K24" s="1"/>
      <c r="L24" s="43"/>
    </row>
    <row r="25" spans="2:12" ht="12.75" hidden="1">
      <c r="B25" s="15" t="s">
        <v>89</v>
      </c>
      <c r="D25" s="43">
        <v>0</v>
      </c>
      <c r="E25" s="43"/>
      <c r="F25" s="43">
        <v>0</v>
      </c>
      <c r="G25" s="43"/>
      <c r="H25" s="43">
        <v>0</v>
      </c>
      <c r="I25" s="43"/>
      <c r="J25" s="43">
        <v>0</v>
      </c>
      <c r="K25" s="43"/>
      <c r="L25" s="43">
        <f>SUM(D25:K25)</f>
        <v>0</v>
      </c>
    </row>
    <row r="26" spans="2:12" ht="12.75" hidden="1">
      <c r="B26" s="13"/>
      <c r="D26" s="43"/>
      <c r="E26" s="43"/>
      <c r="F26" s="43"/>
      <c r="G26" s="43"/>
      <c r="H26" s="43"/>
      <c r="I26" s="43"/>
      <c r="J26" s="43"/>
      <c r="K26" s="43"/>
      <c r="L26" s="43"/>
    </row>
    <row r="27" ht="12.75" hidden="1">
      <c r="B27" s="13" t="s">
        <v>91</v>
      </c>
    </row>
    <row r="28" spans="2:12" ht="12.75" hidden="1">
      <c r="B28" s="15" t="s">
        <v>90</v>
      </c>
      <c r="D28" s="43">
        <v>0</v>
      </c>
      <c r="E28" s="1"/>
      <c r="F28" s="43">
        <v>0</v>
      </c>
      <c r="G28" s="1"/>
      <c r="H28" s="43">
        <v>0</v>
      </c>
      <c r="I28" s="1"/>
      <c r="J28" s="43">
        <v>0</v>
      </c>
      <c r="K28" s="1"/>
      <c r="L28" s="43">
        <f>SUM(D28:K28)</f>
        <v>0</v>
      </c>
    </row>
    <row r="29" spans="4:12" ht="12.75" hidden="1">
      <c r="D29" s="43"/>
      <c r="E29" s="1"/>
      <c r="F29" s="43"/>
      <c r="G29" s="1"/>
      <c r="H29" s="43"/>
      <c r="I29" s="1"/>
      <c r="J29" s="43"/>
      <c r="K29" s="1"/>
      <c r="L29" s="43"/>
    </row>
    <row r="30" spans="2:12" ht="12.75" hidden="1">
      <c r="B30" s="2" t="s">
        <v>64</v>
      </c>
      <c r="D30" s="43"/>
      <c r="E30" s="1"/>
      <c r="F30" s="43"/>
      <c r="G30" s="1"/>
      <c r="H30" s="43"/>
      <c r="I30" s="1"/>
      <c r="J30" s="43"/>
      <c r="K30" s="1"/>
      <c r="L30" s="43"/>
    </row>
    <row r="31" spans="2:12" ht="12.75" hidden="1">
      <c r="B31" s="2" t="s">
        <v>65</v>
      </c>
      <c r="D31" s="43">
        <v>0</v>
      </c>
      <c r="E31" s="1"/>
      <c r="F31" s="43">
        <v>0</v>
      </c>
      <c r="G31" s="1"/>
      <c r="H31" s="43">
        <v>0</v>
      </c>
      <c r="I31" s="1"/>
      <c r="J31" s="43">
        <v>0</v>
      </c>
      <c r="K31" s="1"/>
      <c r="L31" s="43">
        <f>SUM(D31:K31)</f>
        <v>0</v>
      </c>
    </row>
    <row r="32" spans="4:12" ht="12.75">
      <c r="D32" s="43"/>
      <c r="E32" s="1"/>
      <c r="F32" s="43"/>
      <c r="G32" s="1"/>
      <c r="H32" s="43"/>
      <c r="I32" s="1"/>
      <c r="J32" s="43"/>
      <c r="K32" s="1"/>
      <c r="L32" s="43"/>
    </row>
    <row r="33" spans="2:12" ht="13.5" thickBot="1">
      <c r="B33" s="13" t="s">
        <v>115</v>
      </c>
      <c r="D33" s="65">
        <f aca="true" t="shared" si="1" ref="D33:K33">SUM(D13:D31)</f>
        <v>82761</v>
      </c>
      <c r="E33" s="65">
        <f t="shared" si="1"/>
        <v>0</v>
      </c>
      <c r="F33" s="65">
        <f t="shared" si="1"/>
        <v>5879</v>
      </c>
      <c r="G33" s="65">
        <f t="shared" si="1"/>
        <v>0</v>
      </c>
      <c r="H33" s="65">
        <f t="shared" si="1"/>
        <v>752</v>
      </c>
      <c r="I33" s="65">
        <f t="shared" si="1"/>
        <v>0</v>
      </c>
      <c r="J33" s="65">
        <f>SUM(J13:J31)</f>
        <v>51871.30840482223</v>
      </c>
      <c r="K33" s="65">
        <f t="shared" si="1"/>
        <v>0</v>
      </c>
      <c r="L33" s="65">
        <f>SUM(L13:L31)</f>
        <v>141263.30840482222</v>
      </c>
    </row>
    <row r="34" spans="4:12" ht="12.75">
      <c r="D34" s="3"/>
      <c r="E34" s="3"/>
      <c r="F34" s="3"/>
      <c r="G34" s="3"/>
      <c r="H34" s="3"/>
      <c r="I34" s="3"/>
      <c r="J34" s="3"/>
      <c r="K34" s="3"/>
      <c r="L34" s="3"/>
    </row>
    <row r="35" spans="2:12" ht="12.75">
      <c r="B35" s="13" t="s">
        <v>63</v>
      </c>
      <c r="D35" s="3">
        <v>78000</v>
      </c>
      <c r="E35" s="3">
        <f>E85</f>
        <v>0</v>
      </c>
      <c r="F35" s="3">
        <v>4689</v>
      </c>
      <c r="G35" s="3">
        <f>G85</f>
        <v>0</v>
      </c>
      <c r="H35" s="3">
        <v>307</v>
      </c>
      <c r="I35" s="3">
        <f>I85</f>
        <v>0</v>
      </c>
      <c r="J35" s="3">
        <v>37866</v>
      </c>
      <c r="K35" s="3">
        <f>K85</f>
        <v>0</v>
      </c>
      <c r="L35" s="3">
        <f>SUM(D35:K35)</f>
        <v>120862</v>
      </c>
    </row>
    <row r="36" spans="2:12" ht="15" customHeight="1">
      <c r="B36" s="1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 hidden="1">
      <c r="B37" s="15" t="s">
        <v>81</v>
      </c>
      <c r="D37" s="3"/>
      <c r="E37" s="3"/>
      <c r="F37" s="3"/>
      <c r="G37" s="3"/>
      <c r="H37" s="3"/>
      <c r="I37" s="3"/>
      <c r="J37" s="3"/>
      <c r="K37" s="3"/>
      <c r="L37" s="3"/>
    </row>
    <row r="38" spans="2:12" ht="12.75" hidden="1">
      <c r="B38" s="13" t="s">
        <v>98</v>
      </c>
      <c r="E38" s="3"/>
      <c r="G38" s="3"/>
      <c r="I38" s="3"/>
      <c r="K38" s="3"/>
      <c r="L38" s="3"/>
    </row>
    <row r="39" spans="2:12" ht="12.75" hidden="1">
      <c r="B39" s="15" t="s">
        <v>95</v>
      </c>
      <c r="D39" s="3">
        <v>0</v>
      </c>
      <c r="E39" s="3"/>
      <c r="F39" s="3">
        <v>0</v>
      </c>
      <c r="G39" s="3"/>
      <c r="H39" s="3">
        <v>0</v>
      </c>
      <c r="I39" s="3"/>
      <c r="J39" s="3">
        <v>0</v>
      </c>
      <c r="K39" s="3"/>
      <c r="L39" s="3">
        <f>SUM(D39:J39)</f>
        <v>0</v>
      </c>
    </row>
    <row r="40" spans="2:12" ht="12.75" hidden="1">
      <c r="B40" s="15"/>
      <c r="D40" s="3"/>
      <c r="E40" s="3"/>
      <c r="F40" s="3"/>
      <c r="G40" s="3"/>
      <c r="H40" s="3" t="s">
        <v>96</v>
      </c>
      <c r="I40" s="3"/>
      <c r="J40" s="3"/>
      <c r="K40" s="3"/>
      <c r="L40" s="3"/>
    </row>
    <row r="41" spans="2:12" ht="12.75">
      <c r="B41" s="13" t="s">
        <v>117</v>
      </c>
      <c r="D41" s="3">
        <v>0</v>
      </c>
      <c r="E41" s="3"/>
      <c r="F41" s="3">
        <v>0</v>
      </c>
      <c r="G41" s="3"/>
      <c r="H41" s="3">
        <v>0</v>
      </c>
      <c r="I41" s="3"/>
      <c r="J41" s="3">
        <v>-6240</v>
      </c>
      <c r="K41" s="3"/>
      <c r="L41" s="3">
        <f>SUM(D41:K41)</f>
        <v>-6240</v>
      </c>
    </row>
    <row r="42" spans="2:12" ht="12.75">
      <c r="B42" s="15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15" t="s">
        <v>81</v>
      </c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15" t="s">
        <v>105</v>
      </c>
      <c r="D44" s="3">
        <v>0</v>
      </c>
      <c r="E44" s="3"/>
      <c r="F44" s="3">
        <v>0</v>
      </c>
      <c r="G44" s="3"/>
      <c r="H44" s="3">
        <v>512</v>
      </c>
      <c r="I44" s="3"/>
      <c r="J44" s="3">
        <v>0</v>
      </c>
      <c r="K44" s="3"/>
      <c r="L44" s="3">
        <f>SUM(D44:J44)</f>
        <v>512</v>
      </c>
    </row>
    <row r="45" spans="2:12" ht="12.75">
      <c r="B45" s="15"/>
      <c r="D45" s="3"/>
      <c r="E45" s="3"/>
      <c r="F45" s="3"/>
      <c r="G45" s="3"/>
      <c r="H45" s="3"/>
      <c r="I45" s="3"/>
      <c r="J45" s="3"/>
      <c r="K45" s="3"/>
      <c r="L45" s="3"/>
    </row>
    <row r="46" spans="2:12" ht="12.75">
      <c r="B46" s="13" t="s">
        <v>87</v>
      </c>
      <c r="D46" s="3"/>
      <c r="E46" s="3"/>
      <c r="F46" s="11"/>
      <c r="G46" s="3"/>
      <c r="H46" s="3"/>
      <c r="I46" s="3"/>
      <c r="J46" s="3"/>
      <c r="K46" s="3"/>
      <c r="L46" s="3"/>
    </row>
    <row r="47" spans="2:12" ht="12.75">
      <c r="B47" s="13" t="s">
        <v>99</v>
      </c>
      <c r="D47" s="3">
        <v>0</v>
      </c>
      <c r="E47" s="3"/>
      <c r="F47" s="11">
        <v>0</v>
      </c>
      <c r="G47" s="3"/>
      <c r="H47" s="3">
        <v>-17</v>
      </c>
      <c r="I47" s="3"/>
      <c r="J47" s="3">
        <v>0</v>
      </c>
      <c r="K47" s="3"/>
      <c r="L47" s="3">
        <f>SUM(D47:K47)</f>
        <v>-17</v>
      </c>
    </row>
    <row r="48" spans="4:12" ht="12.75"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13" t="s">
        <v>101</v>
      </c>
      <c r="D49" s="3">
        <v>0</v>
      </c>
      <c r="E49" s="3"/>
      <c r="F49" s="3">
        <v>0</v>
      </c>
      <c r="G49" s="3"/>
      <c r="H49" s="3">
        <v>0</v>
      </c>
      <c r="I49" s="3"/>
      <c r="J49" s="18">
        <v>14765</v>
      </c>
      <c r="K49" s="3"/>
      <c r="L49" s="3">
        <f>SUM(D49:K49)</f>
        <v>14765</v>
      </c>
    </row>
    <row r="50" spans="2:12" ht="12.75">
      <c r="B50" s="13"/>
      <c r="D50" s="43"/>
      <c r="E50" s="43"/>
      <c r="F50" s="43"/>
      <c r="G50" s="43"/>
      <c r="H50" s="43"/>
      <c r="I50" s="43"/>
      <c r="J50" s="43"/>
      <c r="K50" s="43"/>
      <c r="L50" s="43"/>
    </row>
    <row r="51" spans="2:12" ht="12.75" hidden="1">
      <c r="B51" s="15" t="s">
        <v>86</v>
      </c>
      <c r="D51" s="43"/>
      <c r="E51" s="43"/>
      <c r="F51" s="43"/>
      <c r="G51" s="43"/>
      <c r="H51" s="43">
        <v>0</v>
      </c>
      <c r="I51" s="43"/>
      <c r="J51" s="43">
        <v>0</v>
      </c>
      <c r="K51" s="43"/>
      <c r="L51" s="43">
        <f>SUM(D51:K51)</f>
        <v>0</v>
      </c>
    </row>
    <row r="52" spans="2:12" ht="12.75" hidden="1">
      <c r="B52" s="1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12.75" hidden="1">
      <c r="B53" s="13" t="s">
        <v>88</v>
      </c>
      <c r="D53" s="1"/>
      <c r="E53" s="1"/>
      <c r="F53" s="1"/>
      <c r="G53" s="1"/>
      <c r="H53" s="1"/>
      <c r="I53" s="1"/>
      <c r="J53" s="1"/>
      <c r="K53" s="1"/>
      <c r="L53" s="43"/>
    </row>
    <row r="54" spans="2:12" ht="12.75" hidden="1">
      <c r="B54" s="15" t="s">
        <v>89</v>
      </c>
      <c r="D54" s="43">
        <v>0</v>
      </c>
      <c r="E54" s="43"/>
      <c r="F54" s="43">
        <v>0</v>
      </c>
      <c r="G54" s="43"/>
      <c r="H54" s="43">
        <v>0</v>
      </c>
      <c r="I54" s="43"/>
      <c r="J54" s="43">
        <v>0</v>
      </c>
      <c r="K54" s="43"/>
      <c r="L54" s="43">
        <f>SUM(D54:K54)</f>
        <v>0</v>
      </c>
    </row>
    <row r="55" spans="2:12" ht="12.75" hidden="1">
      <c r="B55" s="13"/>
      <c r="D55" s="43"/>
      <c r="E55" s="43"/>
      <c r="F55" s="43"/>
      <c r="G55" s="43"/>
      <c r="H55" s="43"/>
      <c r="I55" s="43"/>
      <c r="J55" s="43"/>
      <c r="K55" s="43"/>
      <c r="L55" s="43"/>
    </row>
    <row r="56" ht="12.75" hidden="1">
      <c r="B56" s="13" t="s">
        <v>91</v>
      </c>
    </row>
    <row r="57" spans="2:12" ht="12.75" hidden="1">
      <c r="B57" s="15" t="s">
        <v>90</v>
      </c>
      <c r="D57" s="43">
        <v>0</v>
      </c>
      <c r="E57" s="1"/>
      <c r="F57" s="43">
        <v>0</v>
      </c>
      <c r="G57" s="1"/>
      <c r="H57" s="43">
        <v>0</v>
      </c>
      <c r="I57" s="1"/>
      <c r="J57" s="43">
        <v>0</v>
      </c>
      <c r="K57" s="1"/>
      <c r="L57" s="43">
        <f>SUM(D57:K57)</f>
        <v>0</v>
      </c>
    </row>
    <row r="58" spans="4:12" ht="12.75" hidden="1">
      <c r="D58" s="43"/>
      <c r="E58" s="1"/>
      <c r="F58" s="43"/>
      <c r="G58" s="1"/>
      <c r="H58" s="43"/>
      <c r="I58" s="1"/>
      <c r="J58" s="43"/>
      <c r="K58" s="1"/>
      <c r="L58" s="43"/>
    </row>
    <row r="59" spans="2:12" ht="12.75" hidden="1">
      <c r="B59" s="2" t="s">
        <v>64</v>
      </c>
      <c r="D59" s="43"/>
      <c r="E59" s="1"/>
      <c r="F59" s="43"/>
      <c r="G59" s="1"/>
      <c r="H59" s="43"/>
      <c r="I59" s="1"/>
      <c r="J59" s="43"/>
      <c r="K59" s="1"/>
      <c r="L59" s="43"/>
    </row>
    <row r="60" spans="2:12" ht="12.75" hidden="1">
      <c r="B60" s="2" t="s">
        <v>65</v>
      </c>
      <c r="D60" s="43">
        <v>0</v>
      </c>
      <c r="E60" s="1"/>
      <c r="F60" s="43">
        <v>0</v>
      </c>
      <c r="G60" s="1"/>
      <c r="H60" s="43">
        <v>0</v>
      </c>
      <c r="I60" s="1"/>
      <c r="J60" s="43">
        <v>0</v>
      </c>
      <c r="K60" s="1"/>
      <c r="L60" s="43">
        <f>SUM(D60:K60)</f>
        <v>0</v>
      </c>
    </row>
    <row r="61" spans="2:12" ht="13.5" hidden="1" thickBot="1">
      <c r="B61" s="13" t="s">
        <v>83</v>
      </c>
      <c r="D61" s="65">
        <f aca="true" t="shared" si="2" ref="D61:L61">SUM(D35:D60)</f>
        <v>78000</v>
      </c>
      <c r="E61" s="65">
        <f t="shared" si="2"/>
        <v>0</v>
      </c>
      <c r="F61" s="65">
        <f t="shared" si="2"/>
        <v>4689</v>
      </c>
      <c r="G61" s="65">
        <f t="shared" si="2"/>
        <v>0</v>
      </c>
      <c r="H61" s="65">
        <f t="shared" si="2"/>
        <v>802</v>
      </c>
      <c r="I61" s="65">
        <f t="shared" si="2"/>
        <v>0</v>
      </c>
      <c r="J61" s="65">
        <f t="shared" si="2"/>
        <v>46391</v>
      </c>
      <c r="K61" s="65">
        <f t="shared" si="2"/>
        <v>0</v>
      </c>
      <c r="L61" s="65">
        <f t="shared" si="2"/>
        <v>129882</v>
      </c>
    </row>
    <row r="62" spans="2:12" ht="13.5" thickBot="1">
      <c r="B62" s="13" t="s">
        <v>116</v>
      </c>
      <c r="D62" s="54">
        <f>SUM(D35:D55)</f>
        <v>78000</v>
      </c>
      <c r="E62" s="54">
        <f>SUM(E36:E55)</f>
        <v>0</v>
      </c>
      <c r="F62" s="54">
        <f>SUM(F35:F55)</f>
        <v>4689</v>
      </c>
      <c r="G62" s="54">
        <f>SUM(G36:G55)</f>
        <v>0</v>
      </c>
      <c r="H62" s="54">
        <f>SUM(H35:H55)</f>
        <v>802</v>
      </c>
      <c r="I62" s="54">
        <f>SUM(I36:I55)</f>
        <v>0</v>
      </c>
      <c r="J62" s="54">
        <f>SUM(J35:J58)</f>
        <v>46391</v>
      </c>
      <c r="K62" s="54">
        <f>SUM(K36:K55)</f>
        <v>0</v>
      </c>
      <c r="L62" s="54">
        <f>SUM(L35:L58)</f>
        <v>129882</v>
      </c>
    </row>
    <row r="63" spans="2:12" ht="12.75">
      <c r="B63" s="13"/>
      <c r="D63" s="5"/>
      <c r="E63" s="5"/>
      <c r="F63" s="5"/>
      <c r="G63" s="5"/>
      <c r="H63" s="5"/>
      <c r="I63" s="5"/>
      <c r="J63" s="5"/>
      <c r="K63" s="5"/>
      <c r="L63" s="5"/>
    </row>
    <row r="64" spans="2:12" ht="15.75">
      <c r="B64" s="68"/>
      <c r="D64" s="5"/>
      <c r="E64" s="5"/>
      <c r="F64" s="5"/>
      <c r="G64" s="5"/>
      <c r="H64" s="5"/>
      <c r="I64" s="5"/>
      <c r="J64" s="5"/>
      <c r="K64" s="5"/>
      <c r="L64" s="5"/>
    </row>
    <row r="65" spans="4:12" ht="12.75">
      <c r="D65" s="3"/>
      <c r="E65" s="3"/>
      <c r="F65" s="3"/>
      <c r="G65" s="3"/>
      <c r="H65" s="3"/>
      <c r="I65" s="3"/>
      <c r="J65" s="3"/>
      <c r="K65" s="3"/>
      <c r="L65" s="3"/>
    </row>
    <row r="66" spans="2:12" ht="12.75">
      <c r="B66" s="12" t="s">
        <v>102</v>
      </c>
      <c r="D66" s="3"/>
      <c r="E66" s="3"/>
      <c r="F66" s="3"/>
      <c r="G66" s="3"/>
      <c r="H66" s="3"/>
      <c r="I66" s="3"/>
      <c r="J66" s="3"/>
      <c r="K66" s="3"/>
      <c r="L66" s="3"/>
    </row>
    <row r="67" spans="2:12" ht="12.75">
      <c r="B67" s="1" t="s">
        <v>29</v>
      </c>
      <c r="D67" s="3"/>
      <c r="E67" s="3"/>
      <c r="F67" s="3"/>
      <c r="G67" s="3"/>
      <c r="H67" s="3"/>
      <c r="I67" s="3"/>
      <c r="J67" s="3"/>
      <c r="K67" s="3"/>
      <c r="L67" s="3"/>
    </row>
  </sheetData>
  <printOptions horizontalCentered="1"/>
  <pageMargins left="0.25" right="0.25" top="1.25" bottom="0.5" header="0.25" footer="0.25"/>
  <pageSetup fitToHeight="1" fitToWidth="1" horizontalDpi="180" verticalDpi="180" orientation="portrait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2.75">
      <c r="A1" s="19" t="s">
        <v>134</v>
      </c>
      <c r="B1" s="84"/>
      <c r="C1" s="84"/>
      <c r="D1" s="84"/>
      <c r="E1" s="84"/>
      <c r="F1" s="84"/>
    </row>
    <row r="2" spans="1:6" ht="12.75">
      <c r="A2" s="83"/>
      <c r="B2" s="83"/>
      <c r="C2" s="83"/>
      <c r="D2" s="83"/>
      <c r="E2" s="83"/>
      <c r="F2" s="83"/>
    </row>
    <row r="3" spans="1:6" ht="12.75">
      <c r="A3" s="69"/>
      <c r="B3" s="69"/>
      <c r="C3" s="69"/>
      <c r="D3" s="69"/>
      <c r="E3" s="69"/>
      <c r="F3" s="69"/>
    </row>
    <row r="4" ht="12.75">
      <c r="A4" s="12" t="str">
        <f>+'balance sheet'!A4</f>
        <v>Third quarter interim report for the financial period ended 31 December 2005</v>
      </c>
    </row>
    <row r="5" ht="12.75">
      <c r="A5" s="13" t="s">
        <v>0</v>
      </c>
    </row>
    <row r="6" ht="12.75">
      <c r="A6" s="12"/>
    </row>
    <row r="7" ht="12.75">
      <c r="A7" s="12" t="s">
        <v>66</v>
      </c>
    </row>
    <row r="8" ht="12.75">
      <c r="A8" s="12"/>
    </row>
    <row r="9" spans="4:6" s="51" customFormat="1" ht="12.75">
      <c r="D9" s="70" t="s">
        <v>113</v>
      </c>
      <c r="F9" s="70" t="s">
        <v>114</v>
      </c>
    </row>
    <row r="10" spans="4:6" s="51" customFormat="1" ht="12.75" customHeight="1" hidden="1">
      <c r="D10" s="64"/>
      <c r="F10" s="64"/>
    </row>
    <row r="11" spans="4:6" s="51" customFormat="1" ht="12.75" customHeight="1" hidden="1">
      <c r="D11" s="64"/>
      <c r="E11" s="56"/>
      <c r="F11" s="64"/>
    </row>
    <row r="12" spans="4:6" s="51" customFormat="1" ht="12.75">
      <c r="D12" s="57" t="s">
        <v>2</v>
      </c>
      <c r="E12" s="56"/>
      <c r="F12" s="57" t="s">
        <v>2</v>
      </c>
    </row>
    <row r="14" ht="12.75">
      <c r="B14" s="1" t="s">
        <v>67</v>
      </c>
    </row>
    <row r="15" ht="3.75" customHeight="1"/>
    <row r="16" spans="2:6" ht="12.75">
      <c r="B16" s="2" t="s">
        <v>47</v>
      </c>
      <c r="D16" s="43">
        <f>+'[2]CONSOL-CF'!$Y$10/1000+1</f>
        <v>21199.569860000025</v>
      </c>
      <c r="F16" s="3">
        <v>21377</v>
      </c>
    </row>
    <row r="17" spans="2:6" ht="12.75">
      <c r="B17" s="2" t="s">
        <v>68</v>
      </c>
      <c r="D17" s="47">
        <f>+('[2]CONSOL-CF'!$Y$14+'[2]CONSOL-CF'!$Y$16+'[2]CONSOL-CF'!$Y$18+'[2]CONSOL-CF'!$Y$19+'[2]CONSOL-CF'!$Y$22+'[2]CONSOL-CF'!$Y$23+'[2]CONSOL-CF'!$Y$25+'[2]CONSOL-CF'!$Y$27)/1000-1.5</f>
        <v>-2763.6775899999993</v>
      </c>
      <c r="F17" s="6">
        <v>-1827</v>
      </c>
    </row>
    <row r="18" spans="2:6" ht="12.75">
      <c r="B18" s="15" t="s">
        <v>69</v>
      </c>
      <c r="D18" s="43">
        <f>SUM(D16:D17)</f>
        <v>18435.892270000026</v>
      </c>
      <c r="F18" s="3">
        <f>SUM(F16:F17)</f>
        <v>19550</v>
      </c>
    </row>
    <row r="19" spans="2:6" ht="12.75">
      <c r="B19" s="15" t="s">
        <v>70</v>
      </c>
      <c r="D19" s="47">
        <f>+('[2]CONSOL-CF'!$Y$34+'[2]CONSOL-CF'!$Y$35+'[2]CONSOL-CF'!$Y$36+'[2]CONSOL-CF'!$Y$37+'[2]CONSOL-CF'!$Y$38+'[2]CONSOL-CF'!$Y$41)/1000</f>
        <v>-6020.117300000001</v>
      </c>
      <c r="F19" s="6">
        <v>10023</v>
      </c>
    </row>
    <row r="20" spans="2:6" ht="12.75">
      <c r="B20" s="13" t="s">
        <v>106</v>
      </c>
      <c r="D20" s="43">
        <f>SUM(D18:D19)</f>
        <v>12415.774970000024</v>
      </c>
      <c r="F20" s="3">
        <f>SUM(F18:F19)</f>
        <v>29573</v>
      </c>
    </row>
    <row r="21" spans="2:6" ht="12.75">
      <c r="B21" s="15" t="s">
        <v>71</v>
      </c>
      <c r="D21" s="43">
        <f>+'[2]CONSOL-CF'!$Y$45/1000</f>
        <v>-314.38986</v>
      </c>
      <c r="F21" s="3">
        <v>-516</v>
      </c>
    </row>
    <row r="22" spans="2:6" ht="12.75">
      <c r="B22" s="15" t="s">
        <v>72</v>
      </c>
      <c r="D22" s="47">
        <f>+'[2]CONSOL-CF'!$Y$47/1000+1</f>
        <v>-3874.832</v>
      </c>
      <c r="F22" s="6">
        <v>-1125</v>
      </c>
    </row>
    <row r="23" spans="2:6" ht="13.5" thickBot="1">
      <c r="B23" s="13" t="s">
        <v>122</v>
      </c>
      <c r="D23" s="65">
        <f>SUM(D20:D22)</f>
        <v>8226.553110000024</v>
      </c>
      <c r="F23" s="54">
        <f>SUM(F20:F22)</f>
        <v>27932</v>
      </c>
    </row>
    <row r="24" ht="12.75" customHeight="1">
      <c r="D24" s="43"/>
    </row>
    <row r="25" spans="2:4" ht="12.75">
      <c r="B25" s="1" t="s">
        <v>73</v>
      </c>
      <c r="D25" s="43"/>
    </row>
    <row r="26" ht="4.5" customHeight="1">
      <c r="D26" s="43"/>
    </row>
    <row r="27" spans="2:6" ht="12.75">
      <c r="B27" s="2" t="s">
        <v>74</v>
      </c>
      <c r="D27" s="49">
        <f>+'[2]CONSOL-CF'!$Y$54/1000</f>
        <v>190.77451000000002</v>
      </c>
      <c r="F27" s="5">
        <v>88</v>
      </c>
    </row>
    <row r="28" spans="2:6" ht="12.75">
      <c r="B28" s="13" t="s">
        <v>123</v>
      </c>
      <c r="D28" s="49">
        <f>+'[2]CONSOL-CF'!$Y$55/1000</f>
        <v>4125</v>
      </c>
      <c r="F28" s="5">
        <v>760</v>
      </c>
    </row>
    <row r="29" spans="2:6" ht="12.75">
      <c r="B29" s="2" t="s">
        <v>3</v>
      </c>
      <c r="D29" s="49">
        <f>+('[2]CONSOL-CF'!$Y$57+'[2]CONSOL-CF'!$Y$59)/1000+1</f>
        <v>-1481.68725</v>
      </c>
      <c r="F29" s="5">
        <v>-1475</v>
      </c>
    </row>
    <row r="30" spans="2:6" ht="12.75" hidden="1">
      <c r="B30" s="2" t="s">
        <v>84</v>
      </c>
      <c r="D30" s="49">
        <v>0</v>
      </c>
      <c r="F30" s="5">
        <v>0</v>
      </c>
    </row>
    <row r="31" spans="2:6" ht="12.75">
      <c r="B31" s="2" t="s">
        <v>75</v>
      </c>
      <c r="D31" s="49">
        <v>0</v>
      </c>
      <c r="F31" s="5">
        <v>-2278</v>
      </c>
    </row>
    <row r="32" spans="2:6" ht="12.75">
      <c r="B32" s="13" t="s">
        <v>130</v>
      </c>
      <c r="D32" s="47">
        <f>+'[2]CONSOL-CF'!$Y$58/1000</f>
        <v>2360</v>
      </c>
      <c r="F32" s="6">
        <v>0</v>
      </c>
    </row>
    <row r="33" spans="2:6" ht="13.5" thickBot="1">
      <c r="B33" s="13" t="s">
        <v>121</v>
      </c>
      <c r="D33" s="66">
        <f>SUM(D27:D32)</f>
        <v>5194.08726</v>
      </c>
      <c r="F33" s="55">
        <f>SUM(F27:F32)</f>
        <v>-2905</v>
      </c>
    </row>
    <row r="34" ht="12.75" customHeight="1">
      <c r="D34" s="43"/>
    </row>
    <row r="35" spans="2:4" ht="12.75">
      <c r="B35" s="1" t="s">
        <v>76</v>
      </c>
      <c r="D35" s="43"/>
    </row>
    <row r="36" spans="2:4" ht="4.5" customHeight="1">
      <c r="B36" s="1"/>
      <c r="D36" s="49"/>
    </row>
    <row r="37" spans="2:6" ht="13.5" customHeight="1">
      <c r="B37" s="15" t="s">
        <v>77</v>
      </c>
      <c r="D37" s="49">
        <f>+('[2]CONSOL-CF'!$Y$70+'[2]CONSOL-CF'!$Y$71+'[2]CONSOL-CF'!$Y$86+'[2]CONSOL-CF'!$Y$87+'[2]CONSOL-CF'!$Y$88)/1000</f>
        <v>4735.68591</v>
      </c>
      <c r="F37" s="5">
        <v>-5459</v>
      </c>
    </row>
    <row r="38" spans="2:6" ht="12.75" hidden="1">
      <c r="B38" s="2" t="s">
        <v>78</v>
      </c>
      <c r="D38" s="49"/>
      <c r="F38" s="5"/>
    </row>
    <row r="39" spans="2:6" ht="12.75" hidden="1">
      <c r="B39" s="2" t="s">
        <v>79</v>
      </c>
      <c r="D39" s="49"/>
      <c r="F39" s="5"/>
    </row>
    <row r="40" spans="2:6" ht="12.75">
      <c r="B40" s="13" t="s">
        <v>124</v>
      </c>
      <c r="D40" s="49">
        <v>0</v>
      </c>
      <c r="F40" s="5">
        <v>12</v>
      </c>
    </row>
    <row r="41" spans="2:6" ht="12.75">
      <c r="B41" s="15" t="s">
        <v>85</v>
      </c>
      <c r="D41" s="49">
        <f>+'[2]CONSOL-CF'!$Y$74/1000</f>
        <v>1871.25</v>
      </c>
      <c r="F41" s="5">
        <v>0</v>
      </c>
    </row>
    <row r="42" spans="2:6" ht="12.75">
      <c r="B42" s="13" t="s">
        <v>80</v>
      </c>
      <c r="D42" s="49">
        <f>+'[2]CONSOL-CF'!$Y$82/1000+1350</f>
        <v>-12293.145</v>
      </c>
      <c r="F42" s="5">
        <v>-10140</v>
      </c>
    </row>
    <row r="43" spans="2:6" ht="12.75">
      <c r="B43" s="13" t="s">
        <v>131</v>
      </c>
      <c r="D43" s="47">
        <v>-1350</v>
      </c>
      <c r="F43" s="6">
        <v>0</v>
      </c>
    </row>
    <row r="44" spans="2:6" ht="13.5" thickBot="1">
      <c r="B44" s="13" t="s">
        <v>120</v>
      </c>
      <c r="D44" s="66">
        <f>SUM(D37:D43)</f>
        <v>-7036.20909</v>
      </c>
      <c r="F44" s="55">
        <f>SUM(F37:F43)</f>
        <v>-15587</v>
      </c>
    </row>
    <row r="45" ht="12.75" customHeight="1">
      <c r="D45" s="43"/>
    </row>
    <row r="46" spans="2:6" ht="12.75">
      <c r="B46" s="13" t="s">
        <v>119</v>
      </c>
      <c r="D46" s="43">
        <f>+'[2]CONSOL-CF'!$Y$95/1000+2</f>
        <v>6384.931280000025</v>
      </c>
      <c r="F46" s="3">
        <v>9440</v>
      </c>
    </row>
    <row r="47" ht="4.5" customHeight="1">
      <c r="D47" s="43"/>
    </row>
    <row r="48" spans="2:6" ht="12.75">
      <c r="B48" s="13" t="s">
        <v>104</v>
      </c>
      <c r="D48" s="43">
        <v>24977</v>
      </c>
      <c r="F48" s="3">
        <v>19157</v>
      </c>
    </row>
    <row r="49" ht="4.5" customHeight="1">
      <c r="D49" s="43"/>
    </row>
    <row r="50" spans="2:6" ht="13.5" thickBot="1">
      <c r="B50" s="13" t="s">
        <v>103</v>
      </c>
      <c r="D50" s="65">
        <f>+D46+D48</f>
        <v>31361.931280000026</v>
      </c>
      <c r="F50" s="54">
        <f>+F46+F48</f>
        <v>28597</v>
      </c>
    </row>
    <row r="52" ht="12.75">
      <c r="B52" s="12" t="s">
        <v>102</v>
      </c>
    </row>
    <row r="53" spans="2:4" ht="12.75">
      <c r="B53" s="1" t="s">
        <v>29</v>
      </c>
      <c r="D53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2006-02-22T08:39:58Z</cp:lastPrinted>
  <dcterms:created xsi:type="dcterms:W3CDTF">1996-10-14T23:33:28Z</dcterms:created>
  <dcterms:modified xsi:type="dcterms:W3CDTF">2006-02-22T08:40:04Z</dcterms:modified>
  <cp:category/>
  <cp:version/>
  <cp:contentType/>
  <cp:contentStatus/>
</cp:coreProperties>
</file>